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O:\地域振興部\経営支援課\※課内共有文書\※経営支援課事業計画・予算\2024年度\【重点2】支援ニーズに基づくサービスの充実化と効率化\R６．１１．テンミニッツシート改修\校了データ(小規模事業者持続化補助金)\18回\非会員でも渡してOK\"/>
    </mc:Choice>
  </mc:AlternateContent>
  <xr:revisionPtr revIDLastSave="0" documentId="13_ncr:1_{3DA504AD-F5BF-4663-A8B0-CCDB8E18FD40}" xr6:coauthVersionLast="47" xr6:coauthVersionMax="47" xr10:uidLastSave="{00000000-0000-0000-0000-000000000000}"/>
  <workbookProtection workbookAlgorithmName="SHA-512" workbookHashValue="fx7d+rjYdJJjlTKV9A+O8ik5PVKJ130G6IzjzYuo5dN8XKDB5wx8EiOAJ1qio8z5lFHhUSpcFp4oeFvriTj32Q==" workbookSaltValue="QA382lilCGZSUGlVqQysxw==" workbookSpinCount="100000" lockStructure="1"/>
  <bookViews>
    <workbookView xWindow="-110" yWindow="-110" windowWidth="19420" windowHeight="11500" xr2:uid="{00000000-000D-0000-FFFF-FFFF00000000}"/>
  </bookViews>
  <sheets>
    <sheet name="経費明細表・資金調達方法" sheetId="21" r:id="rId1"/>
    <sheet name="ExpenseCategoryList" sheetId="2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3" l="1"/>
  <c r="Z2" i="23"/>
  <c r="E37" i="23"/>
  <c r="H15" i="23"/>
  <c r="H11" i="23"/>
  <c r="H8" i="23"/>
  <c r="X2" i="23"/>
  <c r="V2" i="23"/>
  <c r="G15" i="23"/>
  <c r="G11" i="23"/>
  <c r="H38" i="23"/>
  <c r="Q2" i="23" l="1"/>
  <c r="K2" i="23"/>
  <c r="B72" i="21" l="1"/>
  <c r="F39" i="21"/>
  <c r="I2" i="23" s="1"/>
  <c r="E39" i="23" l="1"/>
  <c r="G20" i="23"/>
  <c r="H21" i="23" s="1"/>
  <c r="H37" i="23"/>
  <c r="H39" i="23" l="1"/>
  <c r="F41" i="21"/>
  <c r="L2" i="23" s="1"/>
  <c r="E38" i="23"/>
  <c r="H9" i="23"/>
  <c r="H10" i="23"/>
  <c r="I38" i="23"/>
  <c r="F12" i="23"/>
  <c r="F16" i="23"/>
  <c r="H20" i="23"/>
  <c r="H22" i="23" s="1"/>
  <c r="Y2" i="23"/>
  <c r="E40" i="23"/>
  <c r="G17" i="23" l="1"/>
  <c r="G16" i="23"/>
  <c r="G18" i="23" s="1"/>
  <c r="H16" i="23"/>
  <c r="H18" i="23" s="1"/>
  <c r="H17" i="23"/>
  <c r="G12" i="23"/>
  <c r="G14" i="23" s="1"/>
  <c r="E48" i="23"/>
  <c r="J38" i="23"/>
  <c r="D2" i="23"/>
  <c r="F43" i="21" s="1"/>
  <c r="F2" i="23" s="1"/>
  <c r="I14" i="23" l="1"/>
  <c r="S2" i="23"/>
  <c r="I12" i="23"/>
  <c r="H12" i="23"/>
  <c r="J16" i="23" s="1"/>
  <c r="H13" i="23"/>
  <c r="J17" i="23" s="1"/>
  <c r="H14" i="23" l="1"/>
  <c r="J18" i="23" s="1"/>
  <c r="I18" i="23" s="1"/>
  <c r="I22" i="23" s="1"/>
  <c r="I17" i="23"/>
  <c r="I16" i="23"/>
  <c r="I20" i="23" s="1"/>
  <c r="H41" i="23" l="1"/>
  <c r="P16" i="23"/>
  <c r="I29" i="23" s="1"/>
  <c r="N12" i="23"/>
  <c r="N16" i="23" s="1"/>
  <c r="L12" i="23"/>
  <c r="L20" i="23"/>
  <c r="L16" i="23"/>
  <c r="G29" i="23"/>
  <c r="D49" i="21" s="1"/>
  <c r="J22" i="23"/>
  <c r="E46" i="23" s="1"/>
  <c r="I31" i="23"/>
  <c r="G33" i="23" l="1"/>
  <c r="H2" i="23" s="1"/>
  <c r="B49" i="21"/>
  <c r="B52" i="21"/>
  <c r="E29" i="23"/>
  <c r="M16" i="23"/>
  <c r="J20" i="23"/>
  <c r="F44" i="21" s="1"/>
  <c r="F42" i="21" s="1"/>
  <c r="I33" i="23"/>
  <c r="G31" i="23"/>
  <c r="P12" i="23"/>
  <c r="P20" i="23" s="1"/>
  <c r="N20" i="23"/>
  <c r="B60" i="21" l="1"/>
  <c r="M2" i="23"/>
  <c r="N2" i="23" s="1"/>
  <c r="H42" i="23"/>
  <c r="H40" i="23" s="1"/>
  <c r="B64" i="21" l="1"/>
  <c r="O2" i="23"/>
  <c r="J2" i="23" s="1"/>
  <c r="P2" i="23"/>
  <c r="I42" i="23"/>
  <c r="J42" i="23" s="1"/>
  <c r="I40" i="23"/>
  <c r="J40" i="23" s="1"/>
  <c r="D57" i="23" l="1"/>
  <c r="F45" i="21"/>
  <c r="G2" i="23"/>
  <c r="R2" i="23" l="1"/>
  <c r="F46" i="21" s="1"/>
  <c r="E31" i="23"/>
  <c r="E34" i="23"/>
  <c r="U2" i="23"/>
  <c r="E49" i="23" s="1"/>
</calcChain>
</file>

<file path=xl/sharedStrings.xml><?xml version="1.0" encoding="utf-8"?>
<sst xmlns="http://schemas.openxmlformats.org/spreadsheetml/2006/main" count="204" uniqueCount="172">
  <si>
    <t>②広報費</t>
    <rPh sb="1" eb="3">
      <t>コウホウ</t>
    </rPh>
    <rPh sb="3" eb="4">
      <t>ヒ</t>
    </rPh>
    <phoneticPr fontId="1"/>
  </si>
  <si>
    <t>No</t>
    <phoneticPr fontId="1"/>
  </si>
  <si>
    <t>区分名称</t>
    <rPh sb="0" eb="2">
      <t>クブン</t>
    </rPh>
    <rPh sb="2" eb="4">
      <t>メイショウ</t>
    </rPh>
    <phoneticPr fontId="1"/>
  </si>
  <si>
    <t>①機械装置等費</t>
    <rPh sb="1" eb="3">
      <t>キカイ</t>
    </rPh>
    <rPh sb="3" eb="5">
      <t>ソウチ</t>
    </rPh>
    <rPh sb="5" eb="6">
      <t>トウ</t>
    </rPh>
    <rPh sb="6" eb="7">
      <t>ヒ</t>
    </rPh>
    <phoneticPr fontId="1"/>
  </si>
  <si>
    <t>最高金額</t>
    <rPh sb="0" eb="2">
      <t>サイコウ</t>
    </rPh>
    <rPh sb="2" eb="4">
      <t>キンガク</t>
    </rPh>
    <phoneticPr fontId="1"/>
  </si>
  <si>
    <t>補助対象経費合計/2</t>
    <rPh sb="0" eb="2">
      <t>ホジョ</t>
    </rPh>
    <rPh sb="2" eb="4">
      <t>タイショウ</t>
    </rPh>
    <rPh sb="4" eb="6">
      <t>ケイヒ</t>
    </rPh>
    <rPh sb="6" eb="8">
      <t>ゴウケイ</t>
    </rPh>
    <phoneticPr fontId="1"/>
  </si>
  <si>
    <t>□</t>
  </si>
  <si>
    <t>③ウェブサイト関連費</t>
    <rPh sb="7" eb="9">
      <t>カンレン</t>
    </rPh>
    <rPh sb="9" eb="10">
      <t>ヒ</t>
    </rPh>
    <phoneticPr fontId="1"/>
  </si>
  <si>
    <t>④展示会等出展費</t>
    <rPh sb="1" eb="4">
      <t>テンジカイ</t>
    </rPh>
    <rPh sb="4" eb="5">
      <t>トウ</t>
    </rPh>
    <rPh sb="5" eb="7">
      <t>シュッテン</t>
    </rPh>
    <rPh sb="7" eb="8">
      <t>ヒ</t>
    </rPh>
    <phoneticPr fontId="1"/>
  </si>
  <si>
    <t>⑤旅費</t>
    <rPh sb="1" eb="3">
      <t>リョヒ</t>
    </rPh>
    <phoneticPr fontId="1"/>
  </si>
  <si>
    <t>③ｳｪﾌﾞｻｲﾄ関連費　合計</t>
    <phoneticPr fontId="1"/>
  </si>
  <si>
    <t>④ｳｪﾌﾞｻｲﾄ関連費の判定</t>
    <phoneticPr fontId="1"/>
  </si>
  <si>
    <t>①ｳｪﾌﾞｻｲﾄ関連費除
対象経費小計</t>
    <rPh sb="8" eb="11">
      <t>カンレンヒ</t>
    </rPh>
    <rPh sb="11" eb="12">
      <t>ノゾ</t>
    </rPh>
    <rPh sb="13" eb="17">
      <t>タイショウケイヒ</t>
    </rPh>
    <rPh sb="17" eb="19">
      <t>ショウケイ</t>
    </rPh>
    <phoneticPr fontId="1"/>
  </si>
  <si>
    <t>④条件１－１
補助対象経費合計/4</t>
    <rPh sb="1" eb="3">
      <t>ジョウケン</t>
    </rPh>
    <phoneticPr fontId="1"/>
  </si>
  <si>
    <t>⑤対象経費合計</t>
    <rPh sb="1" eb="7">
      <t>タイショウケイヒゴウケイ</t>
    </rPh>
    <phoneticPr fontId="1"/>
  </si>
  <si>
    <t>⑥交付申請額合計
上限チェック後</t>
    <rPh sb="1" eb="3">
      <t>コウフ</t>
    </rPh>
    <rPh sb="3" eb="5">
      <t>シンセイ</t>
    </rPh>
    <rPh sb="5" eb="6">
      <t>ガク</t>
    </rPh>
    <rPh sb="6" eb="8">
      <t>ゴウケイ</t>
    </rPh>
    <rPh sb="9" eb="11">
      <t>ジョウゲン</t>
    </rPh>
    <rPh sb="15" eb="16">
      <t>ゴ</t>
    </rPh>
    <phoneticPr fontId="1"/>
  </si>
  <si>
    <t>④条件２
対象経費小計*2/3</t>
    <phoneticPr fontId="1"/>
  </si>
  <si>
    <t>④条件１－２
経費小計上限チェック</t>
    <rPh sb="1" eb="3">
      <t>ジョウケン</t>
    </rPh>
    <rPh sb="7" eb="9">
      <t>ケイヒ</t>
    </rPh>
    <rPh sb="9" eb="11">
      <t>ショウケイ</t>
    </rPh>
    <rPh sb="11" eb="13">
      <t>ジョウゲン</t>
    </rPh>
    <phoneticPr fontId="1"/>
  </si>
  <si>
    <t>④ｳｪﾌﾞｻｲﾄ関連費
交付申請額</t>
    <rPh sb="8" eb="11">
      <t>カンレンヒ</t>
    </rPh>
    <rPh sb="12" eb="17">
      <t>コウフシンセイガク</t>
    </rPh>
    <phoneticPr fontId="1"/>
  </si>
  <si>
    <t>②ｳｪﾌﾞｻｲﾄ関連費除
交付申請額*2/3</t>
    <rPh sb="13" eb="18">
      <t>コウフシンセイガク</t>
    </rPh>
    <phoneticPr fontId="1"/>
  </si>
  <si>
    <t>②ｳｪﾌﾞｻｲﾄ関連費除
交付申請額上限</t>
    <rPh sb="18" eb="20">
      <t>ジョウゲン</t>
    </rPh>
    <phoneticPr fontId="1"/>
  </si>
  <si>
    <t>⑤対象経費合計*2/3</t>
    <rPh sb="1" eb="5">
      <t>タイショウケイヒ</t>
    </rPh>
    <rPh sb="5" eb="7">
      <t>ゴウケイ</t>
    </rPh>
    <phoneticPr fontId="1"/>
  </si>
  <si>
    <t>通常枠</t>
    <rPh sb="0" eb="3">
      <t>ツウジョウワク</t>
    </rPh>
    <phoneticPr fontId="1"/>
  </si>
  <si>
    <t>－</t>
    <phoneticPr fontId="1"/>
  </si>
  <si>
    <t>（d）が（f）の1/4以内であるか</t>
    <phoneticPr fontId="1"/>
  </si>
  <si>
    <t>▼判定式</t>
    <rPh sb="1" eb="3">
      <t>ハンテイ</t>
    </rPh>
    <rPh sb="3" eb="4">
      <t>シキ</t>
    </rPh>
    <phoneticPr fontId="3"/>
  </si>
  <si>
    <t>チェックボックスの条件（未チェック）</t>
    <rPh sb="9" eb="11">
      <t>ジョウケン</t>
    </rPh>
    <rPh sb="12" eb="13">
      <t>ミ</t>
    </rPh>
    <phoneticPr fontId="1"/>
  </si>
  <si>
    <t>チェックボックスの条件（赤字事業者チェック）</t>
    <rPh sb="9" eb="11">
      <t>ジョウケン</t>
    </rPh>
    <rPh sb="12" eb="14">
      <t>アカジ</t>
    </rPh>
    <rPh sb="14" eb="17">
      <t>ジギョウシャ</t>
    </rPh>
    <phoneticPr fontId="1"/>
  </si>
  <si>
    <t>チェックボックスの条件（複数チェック）</t>
    <rPh sb="9" eb="11">
      <t>ジョウケン</t>
    </rPh>
    <rPh sb="12" eb="14">
      <t>フクスウ</t>
    </rPh>
    <phoneticPr fontId="1"/>
  </si>
  <si>
    <t>チェックボックスの条件（総合判定）</t>
    <rPh sb="9" eb="11">
      <t>ジョウケン</t>
    </rPh>
    <rPh sb="12" eb="16">
      <t>ソウゴウハンテイ</t>
    </rPh>
    <phoneticPr fontId="1"/>
  </si>
  <si>
    <t>～</t>
    <phoneticPr fontId="1"/>
  </si>
  <si>
    <t>申請額が一意になる場合</t>
    <rPh sb="0" eb="2">
      <t>シンセイ</t>
    </rPh>
    <rPh sb="2" eb="3">
      <t>ガク</t>
    </rPh>
    <rPh sb="4" eb="6">
      <t>イチイ</t>
    </rPh>
    <rPh sb="9" eb="11">
      <t>バアイ</t>
    </rPh>
    <phoneticPr fontId="1"/>
  </si>
  <si>
    <t>申請額に範囲がある場合</t>
    <rPh sb="0" eb="2">
      <t>シンセイ</t>
    </rPh>
    <rPh sb="2" eb="3">
      <t>ガク</t>
    </rPh>
    <rPh sb="4" eb="6">
      <t>ハンイ</t>
    </rPh>
    <rPh sb="9" eb="11">
      <t>バアイ</t>
    </rPh>
    <phoneticPr fontId="1"/>
  </si>
  <si>
    <t>可変</t>
    <rPh sb="0" eb="2">
      <t>カヘン</t>
    </rPh>
    <phoneticPr fontId="1"/>
  </si>
  <si>
    <t>Web以外の申請額が最大</t>
    <rPh sb="3" eb="5">
      <t>イガイ</t>
    </rPh>
    <rPh sb="6" eb="8">
      <t>シンセイ</t>
    </rPh>
    <rPh sb="8" eb="9">
      <t>ガク</t>
    </rPh>
    <rPh sb="10" eb="12">
      <t>サイダイ</t>
    </rPh>
    <phoneticPr fontId="1"/>
  </si>
  <si>
    <t>Webの申請額が最大</t>
    <rPh sb="8" eb="10">
      <t>サイダイ</t>
    </rPh>
    <phoneticPr fontId="1"/>
  </si>
  <si>
    <t>b.補助額の最大値</t>
    <rPh sb="2" eb="4">
      <t>ホジョ</t>
    </rPh>
    <rPh sb="4" eb="5">
      <t>ガク</t>
    </rPh>
    <rPh sb="6" eb="9">
      <t>サイダイチ</t>
    </rPh>
    <phoneticPr fontId="1"/>
  </si>
  <si>
    <t>b.Web以外の申請額</t>
    <rPh sb="5" eb="7">
      <t>イガイ</t>
    </rPh>
    <rPh sb="8" eb="10">
      <t>シンセイ</t>
    </rPh>
    <rPh sb="10" eb="11">
      <t>ガク</t>
    </rPh>
    <phoneticPr fontId="1"/>
  </si>
  <si>
    <t>d.補助額の最大値</t>
    <rPh sb="2" eb="4">
      <t>ホジョ</t>
    </rPh>
    <rPh sb="4" eb="5">
      <t>ガク</t>
    </rPh>
    <phoneticPr fontId="1"/>
  </si>
  <si>
    <t>d.Webの申請額</t>
    <phoneticPr fontId="1"/>
  </si>
  <si>
    <t>f/4</t>
    <phoneticPr fontId="1"/>
  </si>
  <si>
    <t>b+dの単純合計</t>
    <rPh sb="4" eb="6">
      <t>タンジュン</t>
    </rPh>
    <rPh sb="6" eb="8">
      <t>ゴウケイ</t>
    </rPh>
    <phoneticPr fontId="1"/>
  </si>
  <si>
    <t>f.最終補助額</t>
    <rPh sb="2" eb="4">
      <t>サイシュウ</t>
    </rPh>
    <rPh sb="4" eb="6">
      <t>ホジョ</t>
    </rPh>
    <rPh sb="6" eb="7">
      <t>ガク</t>
    </rPh>
    <phoneticPr fontId="1"/>
  </si>
  <si>
    <t>②交付申請額合計</t>
    <rPh sb="6" eb="8">
      <t>ゴウケイ</t>
    </rPh>
    <phoneticPr fontId="1"/>
  </si>
  <si>
    <t>計算方法シートの</t>
    <phoneticPr fontId="1"/>
  </si>
  <si>
    <t>補助率</t>
    <rPh sb="0" eb="3">
      <t>ホジョリツ</t>
    </rPh>
    <phoneticPr fontId="1"/>
  </si>
  <si>
    <t>補助率文言</t>
    <rPh sb="0" eb="3">
      <t>ホジョリツ</t>
    </rPh>
    <rPh sb="3" eb="5">
      <t>モンゴン</t>
    </rPh>
    <phoneticPr fontId="1"/>
  </si>
  <si>
    <t>EとFの小さいほう</t>
    <rPh sb="4" eb="5">
      <t>チイ</t>
    </rPh>
    <phoneticPr fontId="1"/>
  </si>
  <si>
    <t>以外の2/3</t>
    <rPh sb="0" eb="2">
      <t>イガイ</t>
    </rPh>
    <phoneticPr fontId="1"/>
  </si>
  <si>
    <t>H-I</t>
    <phoneticPr fontId="1"/>
  </si>
  <si>
    <t>以外の合計</t>
    <rPh sb="0" eb="2">
      <t>イガイ</t>
    </rPh>
    <rPh sb="3" eb="5">
      <t>ゴウケイ</t>
    </rPh>
    <phoneticPr fontId="1"/>
  </si>
  <si>
    <t>関連費*2/3</t>
    <rPh sb="0" eb="2">
      <t>カンレン</t>
    </rPh>
    <rPh sb="2" eb="3">
      <t>ヒ</t>
    </rPh>
    <phoneticPr fontId="1"/>
  </si>
  <si>
    <t>Hの1/4</t>
    <phoneticPr fontId="1"/>
  </si>
  <si>
    <t>入力値</t>
    <rPh sb="0" eb="2">
      <t>ニュウリョク</t>
    </rPh>
    <rPh sb="2" eb="3">
      <t>チ</t>
    </rPh>
    <phoneticPr fontId="1"/>
  </si>
  <si>
    <t>(a)以外経費</t>
    <rPh sb="3" eb="5">
      <t>イガイ</t>
    </rPh>
    <rPh sb="5" eb="7">
      <t>ケイヒ</t>
    </rPh>
    <phoneticPr fontId="1"/>
  </si>
  <si>
    <t>(b)以外補助額</t>
    <rPh sb="3" eb="5">
      <t>イガイ</t>
    </rPh>
    <rPh sb="5" eb="7">
      <t>ホジョ</t>
    </rPh>
    <rPh sb="7" eb="8">
      <t>ガク</t>
    </rPh>
    <phoneticPr fontId="1"/>
  </si>
  <si>
    <t>(d)Web補助額</t>
    <rPh sb="6" eb="8">
      <t>ホジョ</t>
    </rPh>
    <rPh sb="8" eb="9">
      <t>ガク</t>
    </rPh>
    <phoneticPr fontId="1"/>
  </si>
  <si>
    <t>(c)Web経費</t>
    <rPh sb="6" eb="8">
      <t>ケイヒ</t>
    </rPh>
    <phoneticPr fontId="1"/>
  </si>
  <si>
    <t>(f)補助額合計</t>
    <rPh sb="3" eb="5">
      <t>ホジョ</t>
    </rPh>
    <rPh sb="5" eb="6">
      <t>ガク</t>
    </rPh>
    <rPh sb="6" eb="8">
      <t>ゴウケイ</t>
    </rPh>
    <phoneticPr fontId="1"/>
  </si>
  <si>
    <t>経費内比率</t>
    <rPh sb="0" eb="2">
      <t>ケイヒ</t>
    </rPh>
    <rPh sb="2" eb="3">
      <t>ナイ</t>
    </rPh>
    <rPh sb="3" eb="5">
      <t>ヒリツ</t>
    </rPh>
    <phoneticPr fontId="1"/>
  </si>
  <si>
    <t>以外補助額/以外経費</t>
    <rPh sb="0" eb="2">
      <t>イガイ</t>
    </rPh>
    <rPh sb="2" eb="4">
      <t>ホジョ</t>
    </rPh>
    <rPh sb="4" eb="5">
      <t>ガク</t>
    </rPh>
    <rPh sb="6" eb="8">
      <t>イガイ</t>
    </rPh>
    <rPh sb="8" eb="10">
      <t>ケイヒ</t>
    </rPh>
    <phoneticPr fontId="1"/>
  </si>
  <si>
    <t>Web補助額/Web経費</t>
    <rPh sb="3" eb="5">
      <t>ホジョ</t>
    </rPh>
    <rPh sb="5" eb="6">
      <t>ガク</t>
    </rPh>
    <rPh sb="10" eb="12">
      <t>ケイヒ</t>
    </rPh>
    <phoneticPr fontId="1"/>
  </si>
  <si>
    <t>Web補助額/補助額計</t>
    <rPh sb="3" eb="5">
      <t>ホジョ</t>
    </rPh>
    <rPh sb="5" eb="6">
      <t>ガク</t>
    </rPh>
    <rPh sb="7" eb="9">
      <t>ホジョ</t>
    </rPh>
    <rPh sb="9" eb="10">
      <t>ガク</t>
    </rPh>
    <rPh sb="10" eb="11">
      <t>ケイ</t>
    </rPh>
    <phoneticPr fontId="1"/>
  </si>
  <si>
    <t>計算</t>
    <rPh sb="0" eb="2">
      <t>ケイサン</t>
    </rPh>
    <phoneticPr fontId="1"/>
  </si>
  <si>
    <t>計算結果(表示用)</t>
    <rPh sb="0" eb="2">
      <t>ケイサン</t>
    </rPh>
    <rPh sb="2" eb="4">
      <t>ケッカ</t>
    </rPh>
    <rPh sb="5" eb="8">
      <t>ヒョウジヨウ</t>
    </rPh>
    <phoneticPr fontId="1"/>
  </si>
  <si>
    <t>上限補助額</t>
    <rPh sb="0" eb="2">
      <t>ジョウゲン</t>
    </rPh>
    <rPh sb="2" eb="4">
      <t>ホジョ</t>
    </rPh>
    <rPh sb="4" eb="5">
      <t>ガク</t>
    </rPh>
    <phoneticPr fontId="1"/>
  </si>
  <si>
    <t>Web
(下段端数)</t>
    <phoneticPr fontId="1"/>
  </si>
  <si>
    <t>Web以外
(下段端数)</t>
    <rPh sb="3" eb="5">
      <t>イガイ</t>
    </rPh>
    <rPh sb="7" eb="9">
      <t>カダン</t>
    </rPh>
    <rPh sb="9" eb="11">
      <t>ハスウ</t>
    </rPh>
    <phoneticPr fontId="1"/>
  </si>
  <si>
    <t>←端数から算出した加算値</t>
    <rPh sb="1" eb="3">
      <t>ハスウ</t>
    </rPh>
    <rPh sb="5" eb="7">
      <t>サンシュツ</t>
    </rPh>
    <rPh sb="9" eb="11">
      <t>カサン</t>
    </rPh>
    <rPh sb="11" eb="12">
      <t>チ</t>
    </rPh>
    <phoneticPr fontId="1"/>
  </si>
  <si>
    <t>F39</t>
  </si>
  <si>
    <t>処理フラグ(1:通常、2:設備処分費)</t>
    <rPh sb="0" eb="2">
      <t>ショリ</t>
    </rPh>
    <rPh sb="8" eb="10">
      <t>ツウジョウ</t>
    </rPh>
    <rPh sb="13" eb="15">
      <t>セツビ</t>
    </rPh>
    <rPh sb="15" eb="17">
      <t>ショブン</t>
    </rPh>
    <rPh sb="17" eb="18">
      <t>ヒ</t>
    </rPh>
    <phoneticPr fontId="1"/>
  </si>
  <si>
    <t>以外０円</t>
    <rPh sb="0" eb="2">
      <t>イガイ</t>
    </rPh>
    <rPh sb="3" eb="4">
      <t>エン</t>
    </rPh>
    <phoneticPr fontId="1"/>
  </si>
  <si>
    <t>設備処分費1/2超</t>
    <rPh sb="0" eb="2">
      <t>セツビ</t>
    </rPh>
    <rPh sb="2" eb="4">
      <t>ショブン</t>
    </rPh>
    <rPh sb="4" eb="5">
      <t>ヒ</t>
    </rPh>
    <rPh sb="8" eb="9">
      <t>チョウ</t>
    </rPh>
    <phoneticPr fontId="1"/>
  </si>
  <si>
    <t>コメント(表示用)</t>
    <rPh sb="5" eb="8">
      <t>ヒョウジヨウ</t>
    </rPh>
    <phoneticPr fontId="1"/>
  </si>
  <si>
    <t>１円加算</t>
    <rPh sb="1" eb="2">
      <t>エン</t>
    </rPh>
    <rPh sb="2" eb="4">
      <t>カサン</t>
    </rPh>
    <phoneticPr fontId="1"/>
  </si>
  <si>
    <t>〇</t>
    <phoneticPr fontId="1"/>
  </si>
  <si>
    <t>補助率</t>
    <rPh sb="0" eb="2">
      <t>ホジョ</t>
    </rPh>
    <rPh sb="2" eb="3">
      <t>リツ</t>
    </rPh>
    <phoneticPr fontId="1"/>
  </si>
  <si>
    <t>F37</t>
    <phoneticPr fontId="1"/>
  </si>
  <si>
    <t>F38</t>
    <phoneticPr fontId="1"/>
  </si>
  <si>
    <t>F40</t>
  </si>
  <si>
    <t>F41</t>
  </si>
  <si>
    <t>F42</t>
  </si>
  <si>
    <t>編集</t>
    <rPh sb="0" eb="2">
      <t>ヘンシュウ</t>
    </rPh>
    <phoneticPr fontId="1"/>
  </si>
  <si>
    <t>インボイス特例</t>
    <rPh sb="5" eb="7">
      <t>トクレイ</t>
    </rPh>
    <phoneticPr fontId="1"/>
  </si>
  <si>
    <t>c経費(=Q2)</t>
    <rPh sb="1" eb="3">
      <t>ケイヒ</t>
    </rPh>
    <phoneticPr fontId="1"/>
  </si>
  <si>
    <t>a経費(=K2)</t>
    <rPh sb="1" eb="3">
      <t>ケイヒ</t>
    </rPh>
    <phoneticPr fontId="1"/>
  </si>
  <si>
    <t>最大補助額(=E2)</t>
    <rPh sb="0" eb="2">
      <t>サイダイ</t>
    </rPh>
    <rPh sb="2" eb="4">
      <t>ホジョ</t>
    </rPh>
    <rPh sb="4" eb="5">
      <t>ガク</t>
    </rPh>
    <phoneticPr fontId="1"/>
  </si>
  <si>
    <t>d.補助額の最大値
と50万の小さい方</t>
    <rPh sb="2" eb="4">
      <t>ホジョ</t>
    </rPh>
    <rPh sb="4" eb="5">
      <t>ガク</t>
    </rPh>
    <rPh sb="13" eb="14">
      <t>マン</t>
    </rPh>
    <rPh sb="15" eb="16">
      <t>チイ</t>
    </rPh>
    <rPh sb="18" eb="19">
      <t>ホウ</t>
    </rPh>
    <phoneticPr fontId="1"/>
  </si>
  <si>
    <t>⑥新商品開発費</t>
    <rPh sb="1" eb="4">
      <t>シンショウヒン</t>
    </rPh>
    <rPh sb="4" eb="6">
      <t>カイハツ</t>
    </rPh>
    <rPh sb="6" eb="7">
      <t>ヒ</t>
    </rPh>
    <phoneticPr fontId="1"/>
  </si>
  <si>
    <t>⑨設備処分費　合計</t>
    <rPh sb="7" eb="9">
      <t>ゴウケイ</t>
    </rPh>
    <phoneticPr fontId="1"/>
  </si>
  <si>
    <t>⑨設備処分費の判定</t>
    <rPh sb="7" eb="9">
      <t>ハンテイ</t>
    </rPh>
    <phoneticPr fontId="1"/>
  </si>
  <si>
    <t>経費区分</t>
    <rPh sb="0" eb="2">
      <t>ケイヒ</t>
    </rPh>
    <rPh sb="2" eb="4">
      <t>クブン</t>
    </rPh>
    <phoneticPr fontId="1"/>
  </si>
  <si>
    <t>内容</t>
    <rPh sb="0" eb="2">
      <t>ナイヨウ</t>
    </rPh>
    <phoneticPr fontId="1"/>
  </si>
  <si>
    <t>経費内訳（単価×回数）</t>
    <rPh sb="0" eb="2">
      <t>ケイヒ</t>
    </rPh>
    <rPh sb="2" eb="4">
      <t>ウチワケ</t>
    </rPh>
    <rPh sb="5" eb="7">
      <t>タンカ</t>
    </rPh>
    <rPh sb="8" eb="10">
      <t>カイスウ</t>
    </rPh>
    <phoneticPr fontId="1"/>
  </si>
  <si>
    <t>経費に係る備考</t>
    <rPh sb="0" eb="2">
      <t>ケイヒ</t>
    </rPh>
    <rPh sb="3" eb="4">
      <t>カカ</t>
    </rPh>
    <rPh sb="5" eb="7">
      <t>ビコウ</t>
    </rPh>
    <phoneticPr fontId="1"/>
  </si>
  <si>
    <t>購入予定先</t>
    <rPh sb="0" eb="4">
      <t>コウニュウヨテイ</t>
    </rPh>
    <rPh sb="4" eb="5">
      <t>サキ</t>
    </rPh>
    <phoneticPr fontId="1"/>
  </si>
  <si>
    <t>(e)経費合計</t>
    <rPh sb="3" eb="5">
      <t>ケイヒ</t>
    </rPh>
    <rPh sb="5" eb="7">
      <t>ゴウケイ</t>
    </rPh>
    <phoneticPr fontId="1"/>
  </si>
  <si>
    <t>(a)</t>
    <phoneticPr fontId="1"/>
  </si>
  <si>
    <t>(b)</t>
    <phoneticPr fontId="1"/>
  </si>
  <si>
    <t>（3）ウェブサイト関連費に係る補助金対象経費小計</t>
    <phoneticPr fontId="1"/>
  </si>
  <si>
    <r>
      <t xml:space="preserve">（4）ウェブサイト関連費に係る交付申請額 
</t>
    </r>
    <r>
      <rPr>
        <sz val="8"/>
        <color theme="1"/>
        <rFont val="游ゴシック"/>
        <family val="3"/>
        <charset val="128"/>
      </rPr>
      <t>（（f）の1/4を上限（最大50万円））、（c）×　補助率2/3（※）以内（円未満切捨て）</t>
    </r>
    <phoneticPr fontId="1"/>
  </si>
  <si>
    <t>（5）補助対象経費合計 [（a）+（c）]</t>
    <phoneticPr fontId="1"/>
  </si>
  <si>
    <t>区分</t>
    <rPh sb="0" eb="2">
      <t>クブン</t>
    </rPh>
    <phoneticPr fontId="1"/>
  </si>
  <si>
    <t>金額（円）</t>
    <rPh sb="0" eb="2">
      <t>キンガク</t>
    </rPh>
    <rPh sb="3" eb="4">
      <t>エン</t>
    </rPh>
    <phoneticPr fontId="1"/>
  </si>
  <si>
    <t>資金調達先</t>
    <rPh sb="0" eb="4">
      <t>シキンチョウタツ</t>
    </rPh>
    <rPh sb="4" eb="5">
      <t>サキ</t>
    </rPh>
    <phoneticPr fontId="1"/>
  </si>
  <si>
    <t>1.自己資金</t>
    <rPh sb="2" eb="6">
      <t>ジコシキン</t>
    </rPh>
    <phoneticPr fontId="1"/>
  </si>
  <si>
    <t>4.その他</t>
    <rPh sb="4" eb="5">
      <t>タ</t>
    </rPh>
    <phoneticPr fontId="1"/>
  </si>
  <si>
    <t>5.合計額</t>
    <rPh sb="2" eb="5">
      <t>ゴウケイガク</t>
    </rPh>
    <phoneticPr fontId="1"/>
  </si>
  <si>
    <t>3.その他</t>
    <rPh sb="4" eb="5">
      <t>タ</t>
    </rPh>
    <phoneticPr fontId="1"/>
  </si>
  <si>
    <t>経費明細表・資金調達方法（様式3） 補助事業計画</t>
    <rPh sb="18" eb="22">
      <t>ホジョジギョウ</t>
    </rPh>
    <rPh sb="22" eb="24">
      <t>ケイカク</t>
    </rPh>
    <phoneticPr fontId="1"/>
  </si>
  <si>
    <r>
      <t>1.希望する枠のいずれかを一つ選択して「</t>
    </r>
    <r>
      <rPr>
        <b/>
        <sz val="10"/>
        <color theme="1"/>
        <rFont val="Segoe UI Symbol"/>
        <family val="3"/>
      </rPr>
      <t>☑</t>
    </r>
    <r>
      <rPr>
        <b/>
        <sz val="10"/>
        <color theme="1"/>
        <rFont val="游ゴシック"/>
        <family val="3"/>
        <charset val="128"/>
      </rPr>
      <t>」を選択してください。</t>
    </r>
    <rPh sb="2" eb="4">
      <t>キボウ</t>
    </rPh>
    <rPh sb="6" eb="7">
      <t>ワク</t>
    </rPh>
    <rPh sb="13" eb="14">
      <t>ヒト</t>
    </rPh>
    <rPh sb="15" eb="17">
      <t>センタク</t>
    </rPh>
    <rPh sb="23" eb="25">
      <t>センタク</t>
    </rPh>
    <phoneticPr fontId="1"/>
  </si>
  <si>
    <t>上限額（円）</t>
    <rPh sb="0" eb="3">
      <t>ジョウゲンガク</t>
    </rPh>
    <rPh sb="4" eb="5">
      <t>エン</t>
    </rPh>
    <phoneticPr fontId="1"/>
  </si>
  <si>
    <t>上乗せ 上限額（円）</t>
    <rPh sb="0" eb="2">
      <t>ウワノ</t>
    </rPh>
    <rPh sb="4" eb="7">
      <t>ジョウゲンガク</t>
    </rPh>
    <rPh sb="8" eb="9">
      <t>エン</t>
    </rPh>
    <phoneticPr fontId="1"/>
  </si>
  <si>
    <t>枠</t>
    <rPh sb="0" eb="1">
      <t>ワク</t>
    </rPh>
    <phoneticPr fontId="1"/>
  </si>
  <si>
    <t>選択</t>
    <rPh sb="0" eb="2">
      <t>センタク</t>
    </rPh>
    <phoneticPr fontId="1"/>
  </si>
  <si>
    <t>特例</t>
    <rPh sb="0" eb="2">
      <t>トクレイ</t>
    </rPh>
    <phoneticPr fontId="1"/>
  </si>
  <si>
    <t>(c)</t>
    <phoneticPr fontId="1"/>
  </si>
  <si>
    <t>(d)</t>
    <phoneticPr fontId="1"/>
  </si>
  <si>
    <t>要件</t>
    <rPh sb="0" eb="2">
      <t>ヨウケン</t>
    </rPh>
    <phoneticPr fontId="1"/>
  </si>
  <si>
    <t>Ⅲ．資金調達方法【必須記入】</t>
  </si>
  <si>
    <t>(e)</t>
    <phoneticPr fontId="1"/>
  </si>
  <si>
    <t>(f)</t>
    <phoneticPr fontId="1"/>
  </si>
  <si>
    <t>事業者名</t>
    <rPh sb="0" eb="3">
      <t>ジギョウシャ</t>
    </rPh>
    <rPh sb="3" eb="4">
      <t>メイ</t>
    </rPh>
    <phoneticPr fontId="1"/>
  </si>
  <si>
    <r>
      <t>（ｄ）の金額が（ｆ）の金額の1/4以内（最大50万円）であるか</t>
    </r>
    <r>
      <rPr>
        <sz val="8"/>
        <color theme="1"/>
        <rFont val="游ゴシック"/>
        <family val="3"/>
        <charset val="128"/>
      </rPr>
      <t>（「いいえ」の場合は申請できません。）</t>
    </r>
    <phoneticPr fontId="1"/>
  </si>
  <si>
    <t>計算内容</t>
    <rPh sb="0" eb="2">
      <t>ケイサン</t>
    </rPh>
    <rPh sb="2" eb="4">
      <t>ナイヨウ</t>
    </rPh>
    <phoneticPr fontId="1"/>
  </si>
  <si>
    <t>項目</t>
    <rPh sb="0" eb="2">
      <t>コウモク</t>
    </rPh>
    <phoneticPr fontId="1"/>
  </si>
  <si>
    <t>金額</t>
    <rPh sb="0" eb="2">
      <t>キンガク</t>
    </rPh>
    <phoneticPr fontId="1"/>
  </si>
  <si>
    <t>最低金額</t>
    <rPh sb="0" eb="2">
      <t>サイテイ</t>
    </rPh>
    <rPh sb="2" eb="4">
      <t>キンガク</t>
    </rPh>
    <phoneticPr fontId="1"/>
  </si>
  <si>
    <t>＜補助対象経費の調達先一覧＞</t>
    <rPh sb="1" eb="5">
      <t>ホジョタイショウ</t>
    </rPh>
    <rPh sb="5" eb="7">
      <t>ケイヒ</t>
    </rPh>
    <rPh sb="8" eb="11">
      <t>チョウタツサキ</t>
    </rPh>
    <rPh sb="11" eb="13">
      <t>イチラン</t>
    </rPh>
    <phoneticPr fontId="1"/>
  </si>
  <si>
    <t>1.持続化補助金</t>
    <rPh sb="2" eb="5">
      <t>ジゾクカ</t>
    </rPh>
    <rPh sb="5" eb="8">
      <t>ホジョキン</t>
    </rPh>
    <phoneticPr fontId="1"/>
  </si>
  <si>
    <t>2.自己資金</t>
    <rPh sb="2" eb="4">
      <t>ジコ</t>
    </rPh>
    <rPh sb="4" eb="6">
      <t>シキン</t>
    </rPh>
    <phoneticPr fontId="1"/>
  </si>
  <si>
    <t>3.金融機関からの借入金</t>
    <rPh sb="2" eb="4">
      <t>キンユウ</t>
    </rPh>
    <rPh sb="4" eb="6">
      <t>キカン</t>
    </rPh>
    <rPh sb="9" eb="11">
      <t>カリイレ</t>
    </rPh>
    <rPh sb="11" eb="12">
      <t>キン</t>
    </rPh>
    <phoneticPr fontId="1"/>
  </si>
  <si>
    <t>2.金融機関からの買入金</t>
    <rPh sb="2" eb="6">
      <t>キンユウキカン</t>
    </rPh>
    <rPh sb="9" eb="11">
      <t>カイイレ</t>
    </rPh>
    <rPh sb="11" eb="12">
      <t>カネ</t>
    </rPh>
    <phoneticPr fontId="1"/>
  </si>
  <si>
    <t>「5.合計額」が「4.補助金交付申請額等の計算」の「（5）補助対象経費合計」の金額と一致するようにしてください。</t>
    <rPh sb="3" eb="6">
      <t>ゴウケイガク</t>
    </rPh>
    <rPh sb="11" eb="14">
      <t>ホジョキン</t>
    </rPh>
    <rPh sb="14" eb="16">
      <t>コウフ</t>
    </rPh>
    <rPh sb="16" eb="18">
      <t>シンセイ</t>
    </rPh>
    <rPh sb="18" eb="19">
      <t>ガク</t>
    </rPh>
    <rPh sb="19" eb="20">
      <t>トウ</t>
    </rPh>
    <rPh sb="21" eb="23">
      <t>ケイサン</t>
    </rPh>
    <rPh sb="29" eb="33">
      <t>ホジョタイショウ</t>
    </rPh>
    <rPh sb="33" eb="35">
      <t>ケイヒ</t>
    </rPh>
    <rPh sb="35" eb="37">
      <t>ゴウケイ</t>
    </rPh>
    <rPh sb="39" eb="41">
      <t>キンガク</t>
    </rPh>
    <rPh sb="42" eb="44">
      <t>イッチ</t>
    </rPh>
    <phoneticPr fontId="1"/>
  </si>
  <si>
    <r>
      <t>【パターン2】補助対象経費に</t>
    </r>
    <r>
      <rPr>
        <u/>
        <sz val="10"/>
        <color theme="1"/>
        <rFont val="游ゴシック"/>
        <family val="3"/>
        <charset val="128"/>
      </rPr>
      <t>「③ウェブサイト関連費」が含まれない場合</t>
    </r>
    <r>
      <rPr>
        <sz val="10"/>
        <color theme="1"/>
        <rFont val="游ゴシック"/>
        <family val="3"/>
        <charset val="128"/>
      </rPr>
      <t>に、項目（b）に入力できる金額</t>
    </r>
    <rPh sb="7" eb="11">
      <t>ホジョタイショウ</t>
    </rPh>
    <rPh sb="11" eb="13">
      <t>ケイヒ</t>
    </rPh>
    <rPh sb="22" eb="24">
      <t>カンレン</t>
    </rPh>
    <rPh sb="24" eb="25">
      <t>ヒ</t>
    </rPh>
    <rPh sb="27" eb="28">
      <t>フク</t>
    </rPh>
    <rPh sb="32" eb="34">
      <t>バアイ</t>
    </rPh>
    <rPh sb="36" eb="38">
      <t>コウモク</t>
    </rPh>
    <rPh sb="42" eb="44">
      <t>ニュウリョク</t>
    </rPh>
    <rPh sb="47" eb="49">
      <t>キンガク</t>
    </rPh>
    <phoneticPr fontId="1"/>
  </si>
  <si>
    <t>&lt;「1.持続化補助金」相当額の資金調達先&gt;</t>
    <rPh sb="4" eb="7">
      <t>ジゾクカ</t>
    </rPh>
    <rPh sb="7" eb="10">
      <t>ホジョキン</t>
    </rPh>
    <rPh sb="11" eb="13">
      <t>ソウトウ</t>
    </rPh>
    <rPh sb="13" eb="14">
      <t>ガク</t>
    </rPh>
    <rPh sb="15" eb="19">
      <t>シキンチョウタツ</t>
    </rPh>
    <rPh sb="19" eb="20">
      <t>サキ</t>
    </rPh>
    <phoneticPr fontId="1"/>
  </si>
  <si>
    <t>上記表の「1.持続化補助金」の金額と一致するようにしてください。</t>
    <rPh sb="0" eb="2">
      <t>ジョウキ</t>
    </rPh>
    <rPh sb="2" eb="3">
      <t>ヒョウ</t>
    </rPh>
    <rPh sb="7" eb="10">
      <t>ジゾクカ</t>
    </rPh>
    <rPh sb="10" eb="13">
      <t>ホジョキン</t>
    </rPh>
    <rPh sb="15" eb="17">
      <t>キンガク</t>
    </rPh>
    <rPh sb="18" eb="20">
      <t>イッチ</t>
    </rPh>
    <phoneticPr fontId="1"/>
  </si>
  <si>
    <t>4.合計額</t>
    <rPh sb="2" eb="4">
      <t>ゴウケイ</t>
    </rPh>
    <rPh sb="4" eb="5">
      <t>ガク</t>
    </rPh>
    <phoneticPr fontId="1"/>
  </si>
  <si>
    <t>・事業者の区分が課税事業者の場合は（税抜）、免税・簡易課税・2割特例事業者の場合は（税込）を選択してください。
・詳細は別紙「参考資料」の「12.消費税等仕入控除税額」を参照してください。</t>
    <rPh sb="57" eb="59">
      <t>ショウサイ</t>
    </rPh>
    <rPh sb="60" eb="62">
      <t>ベッシ</t>
    </rPh>
    <rPh sb="63" eb="67">
      <t>サンコウシリョウ</t>
    </rPh>
    <rPh sb="85" eb="87">
      <t>サンショウ</t>
    </rPh>
    <phoneticPr fontId="1"/>
  </si>
  <si>
    <t>※「税込・税抜の選択」について</t>
    <rPh sb="2" eb="4">
      <t>ゼイコ</t>
    </rPh>
    <rPh sb="5" eb="7">
      <t>ゼイヌ</t>
    </rPh>
    <rPh sb="8" eb="10">
      <t>センタク</t>
    </rPh>
    <phoneticPr fontId="1"/>
  </si>
  <si>
    <r>
      <t>（2）補助金交付申請額</t>
    </r>
    <r>
      <rPr>
        <sz val="10"/>
        <color rgb="FFEA5550"/>
        <rFont val="游ゴシック"/>
        <family val="3"/>
        <charset val="128"/>
      </rPr>
      <t>（ウェブサイト関連費を除く）</t>
    </r>
    <r>
      <rPr>
        <sz val="10"/>
        <color theme="1"/>
        <rFont val="游ゴシック"/>
        <family val="3"/>
        <charset val="128"/>
      </rPr>
      <t xml:space="preserve"> </t>
    </r>
    <r>
      <rPr>
        <sz val="8"/>
        <color theme="1"/>
        <rFont val="游ゴシック"/>
        <family val="3"/>
        <charset val="128"/>
      </rPr>
      <t>（a）× 補助率2/3（※）以内（円未満切捨て）</t>
    </r>
    <phoneticPr fontId="1"/>
  </si>
  <si>
    <r>
      <t>（1）補助対象経費小計</t>
    </r>
    <r>
      <rPr>
        <sz val="10"/>
        <color rgb="FFEA5550"/>
        <rFont val="游ゴシック"/>
        <family val="3"/>
        <charset val="128"/>
      </rPr>
      <t>（ウェブサイト関連費を除く）</t>
    </r>
    <rPh sb="3" eb="5">
      <t>ホジョ</t>
    </rPh>
    <rPh sb="5" eb="7">
      <t>タイショウ</t>
    </rPh>
    <rPh sb="7" eb="9">
      <t>ケイヒ</t>
    </rPh>
    <rPh sb="9" eb="11">
      <t>ショウケイ</t>
    </rPh>
    <rPh sb="18" eb="20">
      <t>カンレン</t>
    </rPh>
    <rPh sb="20" eb="21">
      <t>ヒ</t>
    </rPh>
    <rPh sb="22" eb="23">
      <t>ノゾ</t>
    </rPh>
    <phoneticPr fontId="1"/>
  </si>
  <si>
    <t>※ 補助対象経費の金額によっては、最低金額と最高金額が同じになります。</t>
    <rPh sb="2" eb="6">
      <t>ホジョタイショウ</t>
    </rPh>
    <rPh sb="6" eb="8">
      <t>ケイヒ</t>
    </rPh>
    <rPh sb="9" eb="11">
      <t>キンガク</t>
    </rPh>
    <rPh sb="17" eb="19">
      <t>サイテイ</t>
    </rPh>
    <rPh sb="19" eb="21">
      <t>キンガク</t>
    </rPh>
    <rPh sb="22" eb="26">
      <t>サイコウキンガク</t>
    </rPh>
    <rPh sb="27" eb="28">
      <t>オナ</t>
    </rPh>
    <phoneticPr fontId="1"/>
  </si>
  <si>
    <t>（7）補助対象経費合計 - 補助金交付申請額合計 [（e）-（f）]</t>
    <phoneticPr fontId="1"/>
  </si>
  <si>
    <t>（6）補助金交付申請額合計 [（b）+（d）]</t>
    <phoneticPr fontId="1"/>
  </si>
  <si>
    <r>
      <t>補助対象経費として申請したい内容を入力してください。入力にあたっては、公募要領の「5.補助対象経費」の経費区分ごとの項目を参照してください。不明点は、＜一般型＞商工会議所地区小規模事業者持続化補助金事務局にお問い合わせください。</t>
    </r>
    <r>
      <rPr>
        <b/>
        <sz val="10"/>
        <color rgb="FFEA5550"/>
        <rFont val="游ゴシック"/>
        <family val="3"/>
        <charset val="128"/>
      </rPr>
      <t>補助対象にならない経費の申請等は不採択になる可能性があります。</t>
    </r>
    <rPh sb="0" eb="4">
      <t>ホジョタイショウ</t>
    </rPh>
    <rPh sb="4" eb="6">
      <t>ケイヒ</t>
    </rPh>
    <rPh sb="9" eb="11">
      <t>シンセイ</t>
    </rPh>
    <rPh sb="14" eb="16">
      <t>ナイヨウ</t>
    </rPh>
    <rPh sb="17" eb="19">
      <t>ニュウリョク</t>
    </rPh>
    <rPh sb="51" eb="53">
      <t>ケイヒ</t>
    </rPh>
    <rPh sb="53" eb="55">
      <t>クブン</t>
    </rPh>
    <rPh sb="58" eb="60">
      <t>コウモク</t>
    </rPh>
    <rPh sb="70" eb="72">
      <t>フメイ</t>
    </rPh>
    <rPh sb="72" eb="73">
      <t>テン</t>
    </rPh>
    <rPh sb="104" eb="105">
      <t>ト</t>
    </rPh>
    <rPh sb="106" eb="107">
      <t>ア</t>
    </rPh>
    <rPh sb="128" eb="129">
      <t>ナド</t>
    </rPh>
    <phoneticPr fontId="1"/>
  </si>
  <si>
    <r>
      <t>項目（b）の金額のみご自身で入力してください。その際、</t>
    </r>
    <r>
      <rPr>
        <b/>
        <sz val="10"/>
        <color rgb="FFEA5550"/>
        <rFont val="游ゴシック"/>
        <family val="3"/>
        <charset val="128"/>
      </rPr>
      <t>経費明細表に入力した補助対象経費に「③ウェブサイト関連費」が含まれる場合は【パターン1】を、「③ウェブサイト関連費」が含まれない場合は【パターン2】を参照</t>
    </r>
    <r>
      <rPr>
        <sz val="10"/>
        <color theme="1"/>
        <rFont val="游ゴシック"/>
        <family val="3"/>
        <charset val="128"/>
      </rPr>
      <t>してください。</t>
    </r>
    <rPh sb="0" eb="2">
      <t>コウモク</t>
    </rPh>
    <rPh sb="6" eb="8">
      <t>キンガク</t>
    </rPh>
    <rPh sb="11" eb="13">
      <t>ジシン</t>
    </rPh>
    <rPh sb="14" eb="16">
      <t>ニュウリョク</t>
    </rPh>
    <rPh sb="25" eb="26">
      <t>サイ</t>
    </rPh>
    <rPh sb="27" eb="29">
      <t>ケイヒ</t>
    </rPh>
    <rPh sb="29" eb="32">
      <t>メイサイヒョウ</t>
    </rPh>
    <rPh sb="33" eb="35">
      <t>ニュウリョク</t>
    </rPh>
    <rPh sb="37" eb="41">
      <t>ホジョタイショウ</t>
    </rPh>
    <rPh sb="41" eb="43">
      <t>ケイヒ</t>
    </rPh>
    <rPh sb="52" eb="54">
      <t>カンレン</t>
    </rPh>
    <rPh sb="54" eb="55">
      <t>ヒ</t>
    </rPh>
    <rPh sb="57" eb="58">
      <t>フク</t>
    </rPh>
    <rPh sb="61" eb="63">
      <t>バアイ</t>
    </rPh>
    <rPh sb="81" eb="83">
      <t>カンレン</t>
    </rPh>
    <rPh sb="86" eb="87">
      <t>フク</t>
    </rPh>
    <rPh sb="91" eb="93">
      <t>バアイ</t>
    </rPh>
    <rPh sb="102" eb="104">
      <t>サンショウ</t>
    </rPh>
    <phoneticPr fontId="1"/>
  </si>
  <si>
    <r>
      <t>【パターン1】補助対象経費に</t>
    </r>
    <r>
      <rPr>
        <u/>
        <sz val="10"/>
        <color theme="1"/>
        <rFont val="游ゴシック"/>
        <family val="3"/>
        <charset val="128"/>
      </rPr>
      <t>「③ウェブサイト関連費」が含まれる場合</t>
    </r>
    <r>
      <rPr>
        <sz val="10"/>
        <color theme="1"/>
        <rFont val="游ゴシック"/>
        <family val="3"/>
        <charset val="128"/>
      </rPr>
      <t>に、項目（b）に入力できる金額の範囲</t>
    </r>
    <rPh sb="7" eb="11">
      <t>ホジョタイショウ</t>
    </rPh>
    <rPh sb="11" eb="13">
      <t>ケイヒ</t>
    </rPh>
    <rPh sb="22" eb="24">
      <t>カンレン</t>
    </rPh>
    <rPh sb="24" eb="25">
      <t>ヒ</t>
    </rPh>
    <rPh sb="27" eb="28">
      <t>フク</t>
    </rPh>
    <rPh sb="31" eb="33">
      <t>バアイ</t>
    </rPh>
    <rPh sb="35" eb="37">
      <t>コウモク</t>
    </rPh>
    <rPh sb="41" eb="43">
      <t>ニュウリョク</t>
    </rPh>
    <rPh sb="46" eb="48">
      <t>キンガク</t>
    </rPh>
    <rPh sb="49" eb="51">
      <t>ハンイ</t>
    </rPh>
    <phoneticPr fontId="1"/>
  </si>
  <si>
    <t>補助対象経費（単位：円）</t>
    <rPh sb="0" eb="4">
      <t>ホジョタイショウ</t>
    </rPh>
    <rPh sb="4" eb="6">
      <t>ケイヒ</t>
    </rPh>
    <rPh sb="7" eb="9">
      <t>タンイ</t>
    </rPh>
    <rPh sb="10" eb="11">
      <t>エン</t>
    </rPh>
    <phoneticPr fontId="1"/>
  </si>
  <si>
    <t>（税抜）</t>
  </si>
  <si>
    <t>☑</t>
  </si>
  <si>
    <t>賃金引上げ特例</t>
    <rPh sb="0" eb="2">
      <t>チンギン</t>
    </rPh>
    <rPh sb="2" eb="4">
      <t>ヒキア</t>
    </rPh>
    <rPh sb="5" eb="7">
      <t>トクレイ</t>
    </rPh>
    <phoneticPr fontId="1"/>
  </si>
  <si>
    <t>赤字事業者</t>
    <rPh sb="0" eb="2">
      <t>アカジ</t>
    </rPh>
    <rPh sb="2" eb="5">
      <t>ジギョウシャ</t>
    </rPh>
    <phoneticPr fontId="1"/>
  </si>
  <si>
    <t>赤字事業者に該当</t>
    <rPh sb="0" eb="2">
      <t>アカジ</t>
    </rPh>
    <rPh sb="2" eb="5">
      <t>ジギョウシャ</t>
    </rPh>
    <rPh sb="6" eb="8">
      <t>ガイトウ</t>
    </rPh>
    <phoneticPr fontId="1"/>
  </si>
  <si>
    <t>4分の3</t>
    <rPh sb="1" eb="2">
      <t>ブン</t>
    </rPh>
    <phoneticPr fontId="1"/>
  </si>
  <si>
    <t>補助率の変更</t>
    <rPh sb="0" eb="3">
      <t>ホジョリツ</t>
    </rPh>
    <rPh sb="4" eb="6">
      <t>ヘンコウ</t>
    </rPh>
    <phoneticPr fontId="1"/>
  </si>
  <si>
    <t>○</t>
    <phoneticPr fontId="1"/>
  </si>
  <si>
    <r>
      <t>2.特例の適用を希望する場合は「</t>
    </r>
    <r>
      <rPr>
        <b/>
        <sz val="10"/>
        <color theme="1"/>
        <rFont val="Segoe UI Symbol"/>
        <family val="3"/>
      </rPr>
      <t>☑</t>
    </r>
    <r>
      <rPr>
        <b/>
        <sz val="10"/>
        <color theme="1"/>
        <rFont val="游ゴシック"/>
        <family val="3"/>
        <charset val="128"/>
      </rPr>
      <t>」を選択してください。要件の詳細は、公募要領や参考資料をご確認ください。</t>
    </r>
    <rPh sb="2" eb="4">
      <t>トクレイ</t>
    </rPh>
    <rPh sb="5" eb="7">
      <t>テキヨウ</t>
    </rPh>
    <rPh sb="8" eb="10">
      <t>キボウ</t>
    </rPh>
    <rPh sb="12" eb="14">
      <t>バアイ</t>
    </rPh>
    <rPh sb="19" eb="21">
      <t>センタク</t>
    </rPh>
    <rPh sb="28" eb="30">
      <t>ヨウケン</t>
    </rPh>
    <rPh sb="31" eb="33">
      <t>ショウサイ</t>
    </rPh>
    <rPh sb="35" eb="37">
      <t>コウボ</t>
    </rPh>
    <rPh sb="37" eb="39">
      <t>ヨウリョウ</t>
    </rPh>
    <rPh sb="40" eb="42">
      <t>サンコウ</t>
    </rPh>
    <rPh sb="42" eb="44">
      <t>シリョウ</t>
    </rPh>
    <rPh sb="46" eb="48">
      <t>カクニン</t>
    </rPh>
    <phoneticPr fontId="1"/>
  </si>
  <si>
    <t>「賃金引上げ特例」に取り組む事業者のうち、直近１期または直近１年間の課税所得金額がゼロ以下である事業者。</t>
    <phoneticPr fontId="1"/>
  </si>
  <si>
    <r>
      <t>3.賃金引上げ特例の適用希望で、「赤字事業者」に該当するは「</t>
    </r>
    <r>
      <rPr>
        <b/>
        <sz val="10"/>
        <color theme="1"/>
        <rFont val="Segoe UI Symbol"/>
        <family val="3"/>
      </rPr>
      <t>☑</t>
    </r>
    <r>
      <rPr>
        <b/>
        <sz val="10"/>
        <color theme="1"/>
        <rFont val="游ゴシック"/>
        <family val="3"/>
        <charset val="128"/>
      </rPr>
      <t>」を選択してください。要件の詳細は、公募要領や参考資料をご確認ください。</t>
    </r>
    <rPh sb="2" eb="4">
      <t>チンギン</t>
    </rPh>
    <rPh sb="4" eb="6">
      <t>ヒキア</t>
    </rPh>
    <rPh sb="7" eb="9">
      <t>トクレイ</t>
    </rPh>
    <rPh sb="10" eb="12">
      <t>テキヨウ</t>
    </rPh>
    <rPh sb="12" eb="14">
      <t>キボウ</t>
    </rPh>
    <rPh sb="17" eb="19">
      <t>アカジ</t>
    </rPh>
    <rPh sb="19" eb="21">
      <t>ジギョウ</t>
    </rPh>
    <rPh sb="21" eb="22">
      <t>シャ</t>
    </rPh>
    <rPh sb="24" eb="26">
      <t>ガイトウ</t>
    </rPh>
    <rPh sb="33" eb="35">
      <t>センタク</t>
    </rPh>
    <phoneticPr fontId="1"/>
  </si>
  <si>
    <t>浜松商工会議所 会員事業所限定 小規模事業者持続化補助金 一般型 経営計画・補助事業計画 策定支援シート</t>
    <rPh sb="0" eb="2">
      <t>ハママツ</t>
    </rPh>
    <rPh sb="2" eb="7">
      <t>ショウコウカイギショ</t>
    </rPh>
    <rPh sb="8" eb="10">
      <t>カイイン</t>
    </rPh>
    <rPh sb="10" eb="13">
      <t>ジギョウショ</t>
    </rPh>
    <rPh sb="13" eb="15">
      <t>ゲンテイ</t>
    </rPh>
    <rPh sb="16" eb="19">
      <t>ショウキボ</t>
    </rPh>
    <rPh sb="19" eb="22">
      <t>ジギョウシャ</t>
    </rPh>
    <rPh sb="22" eb="25">
      <t>ジゾクカ</t>
    </rPh>
    <rPh sb="25" eb="28">
      <t>ホジョキン</t>
    </rPh>
    <rPh sb="29" eb="32">
      <t>イッパンガタ</t>
    </rPh>
    <rPh sb="33" eb="35">
      <t>ケイエイ</t>
    </rPh>
    <rPh sb="35" eb="37">
      <t>ケイカク</t>
    </rPh>
    <rPh sb="38" eb="42">
      <t>ホジョジギョウ</t>
    </rPh>
    <rPh sb="42" eb="44">
      <t>ケイカク</t>
    </rPh>
    <rPh sb="45" eb="47">
      <t>サクテイ</t>
    </rPh>
    <rPh sb="47" eb="49">
      <t>シエン</t>
    </rPh>
    <phoneticPr fontId="1"/>
  </si>
  <si>
    <t>チェックボックスの条件（赤字事業者）</t>
    <rPh sb="9" eb="11">
      <t>ジョウケン</t>
    </rPh>
    <rPh sb="12" eb="14">
      <t>アカジ</t>
    </rPh>
    <rPh sb="14" eb="17">
      <t>ジギョウシャ</t>
    </rPh>
    <phoneticPr fontId="1"/>
  </si>
  <si>
    <t xml:space="preserve">4.経費明細表 </t>
    <rPh sb="2" eb="4">
      <t>ケイヒ</t>
    </rPh>
    <rPh sb="4" eb="7">
      <t>メイサイヒョウ</t>
    </rPh>
    <phoneticPr fontId="1"/>
  </si>
  <si>
    <t>5.補助金交付申請額等の計算</t>
    <rPh sb="2" eb="5">
      <t>ホジョキン</t>
    </rPh>
    <rPh sb="5" eb="7">
      <t>コウフ</t>
    </rPh>
    <rPh sb="7" eb="9">
      <t>シンセイ</t>
    </rPh>
    <rPh sb="9" eb="10">
      <t>ガク</t>
    </rPh>
    <rPh sb="10" eb="11">
      <t>ナド</t>
    </rPh>
    <rPh sb="12" eb="14">
      <t>ケイサン</t>
    </rPh>
    <phoneticPr fontId="1"/>
  </si>
  <si>
    <t>6.資金調達方法</t>
    <rPh sb="2" eb="6">
      <t>シキンチョウタツ</t>
    </rPh>
    <rPh sb="6" eb="8">
      <t>ホウホウ</t>
    </rPh>
    <phoneticPr fontId="1"/>
  </si>
  <si>
    <t>⑦借料</t>
    <rPh sb="1" eb="3">
      <t>シャクリョウ</t>
    </rPh>
    <phoneticPr fontId="1"/>
  </si>
  <si>
    <t>⑧委託・外注費</t>
    <rPh sb="1" eb="3">
      <t>イタク</t>
    </rPh>
    <rPh sb="4" eb="6">
      <t>ガイチュウ</t>
    </rPh>
    <rPh sb="6" eb="7">
      <t>ヒ</t>
    </rPh>
    <phoneticPr fontId="1"/>
  </si>
  <si>
    <t>補助事業の終了時点において、事業場内最低賃金が申請時の事業場内最低賃金より＋50 円以上であること。</t>
    <phoneticPr fontId="1"/>
  </si>
  <si>
    <t>要件 （詳細は公募要領を確認してください）</t>
    <rPh sb="0" eb="2">
      <t>ヨウケン</t>
    </rPh>
    <rPh sb="4" eb="6">
      <t>ショウサイ</t>
    </rPh>
    <rPh sb="7" eb="11">
      <t>コウボヨウリョウ</t>
    </rPh>
    <rPh sb="12" eb="14">
      <t>カクニン</t>
    </rPh>
    <phoneticPr fontId="1"/>
  </si>
  <si>
    <t>□</t>
    <phoneticPr fontId="1"/>
  </si>
  <si>
    <t>補助事業の終了時点で「適格請求書発行事業者」の登録を受け、かつ、以下①②のいずれかに当てはまる事業者であること。① 2021 年 9 月 30 日から 2023 年 9 月 30 日の属する課税期間で一度でも免税事業者であった事業者。② 2023 年 10 月 1 日以降に創業した事業者。</t>
    <phoneticPr fontId="1"/>
  </si>
  <si>
    <r>
      <t>・このExcelファイルは、小規模事業者持続化補助金 一般型（第18回公募回）に申請するみなさまの補助対象経費等の内容を、経営支援員が確認する目的で使用します。
・小規模事業者持続化補助金の申請は、電子申請システムより行います。申請にあたり、このファイルを提出することはありません。
・各項目を入力する際には、公募要領や「浜松商工会議所 会員事業所限定 小規模事業者持続化補助金 経営計画・補助事業計画 事例1～5」を参照してください。
・必須項目が未入力の箇所や入力内容が正しくない箇所は、セルの背景が</t>
    </r>
    <r>
      <rPr>
        <b/>
        <sz val="9"/>
        <color rgb="FFEA5550"/>
        <rFont val="游ゴシック"/>
        <family val="3"/>
        <charset val="128"/>
      </rPr>
      <t>赤色</t>
    </r>
    <r>
      <rPr>
        <sz val="9"/>
        <color theme="1"/>
        <rFont val="游ゴシック"/>
        <family val="3"/>
        <charset val="128"/>
      </rPr>
      <t xml:space="preserve">に変わります。入力内容をご確認ください。
</t>
    </r>
    <r>
      <rPr>
        <b/>
        <sz val="9"/>
        <color rgb="FFEA5550"/>
        <rFont val="游ゴシック"/>
        <family val="3"/>
        <charset val="128"/>
      </rPr>
      <t>・計算結果等について正確性を保証するものではありません。</t>
    </r>
    <r>
      <rPr>
        <sz val="9"/>
        <color theme="2" tint="-0.749992370372631"/>
        <rFont val="游ゴシック"/>
        <family val="3"/>
        <charset val="128"/>
      </rPr>
      <t>必ず</t>
    </r>
    <r>
      <rPr>
        <sz val="9"/>
        <color theme="1"/>
        <rFont val="游ゴシック"/>
        <family val="3"/>
        <charset val="128"/>
      </rPr>
      <t>電子申請システムの「経費明細表・資金調達方法（様式3）―補助事業計画―」に入力した数値もご確認ください。</t>
    </r>
    <rPh sb="14" eb="17">
      <t>ショウキボ</t>
    </rPh>
    <rPh sb="17" eb="20">
      <t>ジギョウシャ</t>
    </rPh>
    <rPh sb="20" eb="23">
      <t>ジゾクカ</t>
    </rPh>
    <rPh sb="23" eb="26">
      <t>ホジョキン</t>
    </rPh>
    <rPh sb="27" eb="30">
      <t>イッパンガタ</t>
    </rPh>
    <rPh sb="31" eb="32">
      <t>ダイ</t>
    </rPh>
    <rPh sb="34" eb="35">
      <t>カイ</t>
    </rPh>
    <rPh sb="35" eb="37">
      <t>コウボ</t>
    </rPh>
    <rPh sb="37" eb="38">
      <t>カイ</t>
    </rPh>
    <rPh sb="40" eb="42">
      <t>シンセイ</t>
    </rPh>
    <rPh sb="49" eb="53">
      <t>ホジョタイショウ</t>
    </rPh>
    <rPh sb="53" eb="55">
      <t>ケイヒ</t>
    </rPh>
    <rPh sb="55" eb="56">
      <t>ナド</t>
    </rPh>
    <rPh sb="57" eb="59">
      <t>ナイヨウ</t>
    </rPh>
    <rPh sb="61" eb="63">
      <t>ケイエイ</t>
    </rPh>
    <rPh sb="63" eb="66">
      <t>シエンイン</t>
    </rPh>
    <rPh sb="67" eb="69">
      <t>カクニン</t>
    </rPh>
    <rPh sb="71" eb="73">
      <t>モクテキ</t>
    </rPh>
    <rPh sb="74" eb="76">
      <t>シヨウ</t>
    </rPh>
    <rPh sb="114" eb="116">
      <t>シンセイ</t>
    </rPh>
    <rPh sb="143" eb="146">
      <t>カクコウモク</t>
    </rPh>
    <rPh sb="147" eb="149">
      <t>ニュウリョク</t>
    </rPh>
    <rPh sb="151" eb="152">
      <t>サイ</t>
    </rPh>
    <rPh sb="155" eb="159">
      <t>コウボヨウリョウ</t>
    </rPh>
    <rPh sb="161" eb="163">
      <t>ハママツ</t>
    </rPh>
    <rPh sb="163" eb="168">
      <t>ショウコウカイギショ</t>
    </rPh>
    <rPh sb="169" eb="171">
      <t>カイイン</t>
    </rPh>
    <rPh sb="171" eb="174">
      <t>ジギョウショ</t>
    </rPh>
    <rPh sb="174" eb="176">
      <t>ゲンテイ</t>
    </rPh>
    <rPh sb="177" eb="180">
      <t>ショウキボ</t>
    </rPh>
    <rPh sb="180" eb="183">
      <t>ジギョウシャ</t>
    </rPh>
    <rPh sb="183" eb="186">
      <t>ジゾクカ</t>
    </rPh>
    <rPh sb="186" eb="189">
      <t>ホジョキン</t>
    </rPh>
    <rPh sb="190" eb="192">
      <t>ケイエイ</t>
    </rPh>
    <rPh sb="192" eb="194">
      <t>ケイカク</t>
    </rPh>
    <rPh sb="195" eb="199">
      <t>ホジョジギョウ</t>
    </rPh>
    <rPh sb="199" eb="201">
      <t>ケイカク</t>
    </rPh>
    <rPh sb="202" eb="204">
      <t>ジレイ</t>
    </rPh>
    <rPh sb="209" eb="211">
      <t>サンショウ</t>
    </rPh>
    <rPh sb="220" eb="222">
      <t>ヒッス</t>
    </rPh>
    <rPh sb="222" eb="224">
      <t>コウモク</t>
    </rPh>
    <rPh sb="225" eb="228">
      <t>ミニュウリョク</t>
    </rPh>
    <rPh sb="229" eb="231">
      <t>カショ</t>
    </rPh>
    <rPh sb="232" eb="234">
      <t>ニュウリョク</t>
    </rPh>
    <rPh sb="234" eb="236">
      <t>ナイヨウ</t>
    </rPh>
    <rPh sb="237" eb="238">
      <t>タダ</t>
    </rPh>
    <rPh sb="242" eb="244">
      <t>カショ</t>
    </rPh>
    <rPh sb="249" eb="251">
      <t>ハイケイ</t>
    </rPh>
    <rPh sb="252" eb="254">
      <t>アカイロ</t>
    </rPh>
    <rPh sb="255" eb="256">
      <t>カ</t>
    </rPh>
    <rPh sb="261" eb="263">
      <t>ニュウリョク</t>
    </rPh>
    <rPh sb="263" eb="265">
      <t>ナイヨウ</t>
    </rPh>
    <rPh sb="267" eb="269">
      <t>カクニン</t>
    </rPh>
    <rPh sb="275" eb="277">
      <t>ケイサン</t>
    </rPh>
    <rPh sb="277" eb="279">
      <t>ケッカ</t>
    </rPh>
    <rPh sb="279" eb="280">
      <t>ナド</t>
    </rPh>
    <rPh sb="284" eb="287">
      <t>セイカクセイ</t>
    </rPh>
    <rPh sb="288" eb="290">
      <t>ホショウ</t>
    </rPh>
    <rPh sb="302" eb="303">
      <t>カナラ</t>
    </rPh>
    <rPh sb="304" eb="306">
      <t>デンシ</t>
    </rPh>
    <rPh sb="306" eb="308">
      <t>シンセイ</t>
    </rPh>
    <rPh sb="341" eb="343">
      <t>ニュウリョク</t>
    </rPh>
    <rPh sb="345" eb="347">
      <t>スウチ</t>
    </rPh>
    <rPh sb="349" eb="351">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</si>
</sst>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0_ "/>
    <numFmt numFmtId="179" formatCode="#,##0.000_);[Red]\(#,##0.000\)"/>
    <numFmt numFmtId="180" formatCode="#,##0_ ;[Red]\-#,##0\ "/>
  </numFmts>
  <fonts count="2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theme="1"/>
      <name val="游ゴシック"/>
      <family val="3"/>
      <charset val="128"/>
    </font>
    <font>
      <sz val="11"/>
      <color theme="1"/>
      <name val="游ゴシック"/>
      <family val="3"/>
      <charset val="128"/>
    </font>
    <font>
      <sz val="10"/>
      <name val="游ゴシック"/>
      <family val="3"/>
      <charset val="128"/>
    </font>
    <font>
      <sz val="8"/>
      <color theme="1"/>
      <name val="游ゴシック"/>
      <family val="3"/>
      <charset val="128"/>
    </font>
    <font>
      <sz val="10"/>
      <color theme="0"/>
      <name val="游ゴシック"/>
      <family val="3"/>
      <charset val="128"/>
    </font>
    <font>
      <sz val="10"/>
      <color rgb="FFFF0000"/>
      <name val="游ゴシック"/>
      <family val="3"/>
      <charset val="128"/>
    </font>
    <font>
      <sz val="10"/>
      <color rgb="FF000000"/>
      <name val="Segoe UI Symbol"/>
      <family val="2"/>
    </font>
    <font>
      <b/>
      <sz val="10"/>
      <color theme="1"/>
      <name val="Segoe UI Symbol"/>
      <family val="3"/>
    </font>
    <font>
      <sz val="9"/>
      <color theme="1"/>
      <name val="游ゴシック"/>
      <family val="3"/>
      <charset val="128"/>
    </font>
    <font>
      <sz val="10"/>
      <color rgb="FF000000"/>
      <name val="Segoe UI"/>
      <family val="2"/>
    </font>
    <font>
      <sz val="10"/>
      <color theme="1"/>
      <name val="Segoe UI"/>
      <family val="2"/>
    </font>
    <font>
      <b/>
      <sz val="10"/>
      <color theme="1"/>
      <name val="游ゴシック"/>
      <family val="3"/>
      <charset val="128"/>
    </font>
    <font>
      <sz val="10"/>
      <color theme="2" tint="-9.9978637043366805E-2"/>
      <name val="游ゴシック"/>
      <family val="3"/>
      <charset val="128"/>
    </font>
    <font>
      <b/>
      <sz val="10"/>
      <name val="游ゴシック"/>
      <family val="3"/>
      <charset val="128"/>
    </font>
    <font>
      <sz val="10"/>
      <color rgb="FF00B050"/>
      <name val="游ゴシック"/>
      <family val="3"/>
      <charset val="128"/>
    </font>
    <font>
      <sz val="8"/>
      <color theme="0"/>
      <name val="游ゴシック"/>
      <family val="3"/>
      <charset val="128"/>
    </font>
    <font>
      <u/>
      <sz val="10"/>
      <color theme="1"/>
      <name val="游ゴシック"/>
      <family val="3"/>
      <charset val="128"/>
    </font>
    <font>
      <sz val="8"/>
      <color rgb="FFEA5550"/>
      <name val="游ゴシック"/>
      <family val="3"/>
      <charset val="128"/>
    </font>
    <font>
      <b/>
      <sz val="8"/>
      <color rgb="FF8F91C6"/>
      <name val="游ゴシック"/>
      <family val="3"/>
      <charset val="128"/>
    </font>
    <font>
      <b/>
      <sz val="9"/>
      <color rgb="FFEA5550"/>
      <name val="游ゴシック"/>
      <family val="3"/>
      <charset val="128"/>
    </font>
    <font>
      <sz val="10"/>
      <color rgb="FFEA5550"/>
      <name val="游ゴシック"/>
      <family val="3"/>
      <charset val="128"/>
    </font>
    <font>
      <sz val="9"/>
      <color theme="2" tint="-0.749992370372631"/>
      <name val="游ゴシック"/>
      <family val="3"/>
      <charset val="128"/>
    </font>
    <font>
      <b/>
      <sz val="10"/>
      <color rgb="FFEA5550"/>
      <name val="游ゴシック"/>
      <family val="3"/>
      <charset val="128"/>
    </font>
    <font>
      <sz val="10"/>
      <color theme="2" tint="-0.749992370372631"/>
      <name val="游ゴシック"/>
      <family val="3"/>
      <charset val="128"/>
    </font>
    <font>
      <sz val="9"/>
      <color rgb="FF000000"/>
      <name val="ＭＳ Ｐゴシック"/>
      <family val="2"/>
      <charset val="128"/>
    </font>
  </fonts>
  <fills count="15">
    <fill>
      <patternFill patternType="none"/>
    </fill>
    <fill>
      <patternFill patternType="gray125"/>
    </fill>
    <fill>
      <patternFill patternType="solid">
        <fgColor rgb="FF92D050"/>
        <bgColor indexed="64"/>
      </patternFill>
    </fill>
    <fill>
      <patternFill patternType="solid">
        <fgColor rgb="FFFCE4D6"/>
        <bgColor indexed="64"/>
      </patternFill>
    </fill>
    <fill>
      <patternFill patternType="solid">
        <fgColor rgb="FFFFEBFF"/>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CCFF"/>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rgb="FF8F91C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2" tint="-0.749992370372631"/>
      </left>
      <right style="thin">
        <color theme="2" tint="-0.749992370372631"/>
      </right>
      <top style="thin">
        <color theme="2" tint="-0.749992370372631"/>
      </top>
      <bottom style="thin">
        <color theme="2" tint="-0.749992370372631"/>
      </bottom>
      <diagonal/>
    </border>
    <border>
      <left style="thin">
        <color theme="2" tint="-0.749992370372631"/>
      </left>
      <right/>
      <top style="thin">
        <color theme="2" tint="-0.749992370372631"/>
      </top>
      <bottom style="thin">
        <color theme="2" tint="-0.749992370372631"/>
      </bottom>
      <diagonal/>
    </border>
    <border>
      <left/>
      <right/>
      <top style="thin">
        <color theme="2" tint="-0.749992370372631"/>
      </top>
      <bottom style="thin">
        <color theme="2" tint="-0.749992370372631"/>
      </bottom>
      <diagonal/>
    </border>
    <border>
      <left/>
      <right style="thin">
        <color theme="2" tint="-0.749992370372631"/>
      </right>
      <top style="thin">
        <color theme="2" tint="-0.749992370372631"/>
      </top>
      <bottom style="thin">
        <color theme="2" tint="-0.749992370372631"/>
      </bottom>
      <diagonal/>
    </border>
    <border>
      <left/>
      <right/>
      <top/>
      <bottom style="thin">
        <color theme="2" tint="-0.749992370372631"/>
      </bottom>
      <diagonal/>
    </border>
    <border>
      <left style="thin">
        <color theme="2" tint="-0.749992370372631"/>
      </left>
      <right style="thin">
        <color theme="2" tint="-0.749992370372631"/>
      </right>
      <top style="thin">
        <color theme="2" tint="-0.749992370372631"/>
      </top>
      <bottom/>
      <diagonal/>
    </border>
    <border>
      <left style="thin">
        <color theme="2" tint="-0.749992370372631"/>
      </left>
      <right style="thin">
        <color theme="2" tint="-0.749992370372631"/>
      </right>
      <top/>
      <bottom style="thin">
        <color theme="2" tint="-0.749992370372631"/>
      </bottom>
      <diagonal/>
    </border>
    <border diagonalUp="1">
      <left style="thin">
        <color theme="2" tint="-0.749992370372631"/>
      </left>
      <right style="thin">
        <color theme="2" tint="-0.749992370372631"/>
      </right>
      <top style="thin">
        <color theme="2" tint="-0.749992370372631"/>
      </top>
      <bottom style="thin">
        <color theme="2" tint="-0.749992370372631"/>
      </bottom>
      <diagonal style="thin">
        <color theme="2" tint="-0.749992370372631"/>
      </diagonal>
    </border>
    <border>
      <left style="thin">
        <color theme="2" tint="-0.749992370372631"/>
      </left>
      <right style="thin">
        <color indexed="64"/>
      </right>
      <top style="thin">
        <color theme="2" tint="-0.749992370372631"/>
      </top>
      <bottom style="thin">
        <color theme="2" tint="-0.749992370372631"/>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1">
    <xf numFmtId="0" fontId="0" fillId="0" borderId="0" xfId="0">
      <alignment vertical="center"/>
    </xf>
    <xf numFmtId="0" fontId="0" fillId="0" borderId="0" xfId="0" applyAlignment="1">
      <alignment vertical="center" wrapText="1"/>
    </xf>
    <xf numFmtId="0" fontId="0" fillId="0" borderId="0" xfId="0" applyAlignment="1">
      <alignment horizontal="right" vertical="center"/>
    </xf>
    <xf numFmtId="0" fontId="4" fillId="0" borderId="0" xfId="0" applyFont="1">
      <alignment vertical="center"/>
    </xf>
    <xf numFmtId="0" fontId="5" fillId="2" borderId="1" xfId="0" applyFont="1" applyFill="1" applyBorder="1" applyAlignment="1">
      <alignment vertical="center" wrapText="1"/>
    </xf>
    <xf numFmtId="0" fontId="5" fillId="13" borderId="1" xfId="0" applyFont="1" applyFill="1" applyBorder="1" applyAlignment="1">
      <alignment vertical="center" wrapText="1"/>
    </xf>
    <xf numFmtId="0" fontId="5" fillId="0" borderId="1" xfId="0" applyFont="1" applyBorder="1" applyAlignment="1">
      <alignment horizontal="center" vertical="center"/>
    </xf>
    <xf numFmtId="0" fontId="5" fillId="12" borderId="1" xfId="0" applyFont="1" applyFill="1" applyBorder="1" applyAlignment="1">
      <alignment horizontal="center" vertical="center"/>
    </xf>
    <xf numFmtId="0" fontId="5" fillId="0" borderId="0" xfId="0" applyFont="1">
      <alignment vertical="center"/>
    </xf>
    <xf numFmtId="0" fontId="5" fillId="5" borderId="0" xfId="0" applyFont="1" applyFill="1">
      <alignment vertical="center"/>
    </xf>
    <xf numFmtId="177" fontId="4" fillId="0" borderId="0" xfId="0" applyNumberFormat="1" applyFont="1">
      <alignment vertical="center"/>
    </xf>
    <xf numFmtId="0" fontId="6"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12" fillId="0" borderId="0" xfId="0" applyFont="1" applyAlignment="1">
      <alignment horizontal="left" vertical="center" wrapText="1"/>
    </xf>
    <xf numFmtId="0" fontId="8" fillId="14" borderId="19" xfId="0" applyFont="1" applyFill="1" applyBorder="1" applyAlignment="1">
      <alignment horizontal="center" vertical="center"/>
    </xf>
    <xf numFmtId="0" fontId="4" fillId="0" borderId="19" xfId="0" applyFont="1" applyBorder="1">
      <alignment vertical="center"/>
    </xf>
    <xf numFmtId="177" fontId="14" fillId="0" borderId="19" xfId="0" applyNumberFormat="1" applyFont="1" applyBorder="1">
      <alignment vertical="center"/>
    </xf>
    <xf numFmtId="176" fontId="4" fillId="0" borderId="0" xfId="0" applyNumberFormat="1" applyFont="1">
      <alignment vertical="center"/>
    </xf>
    <xf numFmtId="0" fontId="4" fillId="2" borderId="1" xfId="0" applyFont="1" applyFill="1" applyBorder="1" applyAlignment="1">
      <alignment vertical="center" wrapText="1"/>
    </xf>
    <xf numFmtId="0" fontId="4" fillId="13" borderId="1" xfId="0" applyFont="1" applyFill="1" applyBorder="1" applyAlignment="1">
      <alignment vertical="center" wrapText="1"/>
    </xf>
    <xf numFmtId="0" fontId="4" fillId="11" borderId="1" xfId="0" applyFont="1" applyFill="1" applyBorder="1" applyAlignment="1">
      <alignment vertical="center" wrapText="1"/>
    </xf>
    <xf numFmtId="0" fontId="4" fillId="2" borderId="7" xfId="0" applyFont="1" applyFill="1" applyBorder="1" applyAlignment="1">
      <alignment vertical="center" wrapText="1"/>
    </xf>
    <xf numFmtId="0" fontId="4" fillId="0" borderId="1" xfId="0" applyFont="1" applyBorder="1">
      <alignment vertical="center"/>
    </xf>
    <xf numFmtId="0" fontId="4" fillId="9" borderId="1" xfId="0" applyFont="1" applyFill="1" applyBorder="1">
      <alignment vertical="center"/>
    </xf>
    <xf numFmtId="0" fontId="4" fillId="0" borderId="1" xfId="0" applyFont="1" applyBorder="1" applyAlignment="1">
      <alignment horizontal="center" vertical="center"/>
    </xf>
    <xf numFmtId="0" fontId="4" fillId="11" borderId="1" xfId="0" applyFont="1" applyFill="1" applyBorder="1">
      <alignment vertical="center"/>
    </xf>
    <xf numFmtId="0" fontId="4" fillId="12" borderId="1" xfId="0" applyFont="1" applyFill="1" applyBorder="1" applyAlignment="1">
      <alignment horizontal="center" vertical="center"/>
    </xf>
    <xf numFmtId="0" fontId="4" fillId="5" borderId="0" xfId="0" applyFont="1" applyFill="1">
      <alignment vertical="center"/>
    </xf>
    <xf numFmtId="0" fontId="4" fillId="0" borderId="3"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49" fontId="9" fillId="0" borderId="11" xfId="0" applyNumberFormat="1" applyFont="1" applyBorder="1">
      <alignment vertical="center"/>
    </xf>
    <xf numFmtId="49" fontId="9" fillId="0" borderId="0" xfId="0" applyNumberFormat="1" applyFont="1">
      <alignment vertical="center"/>
    </xf>
    <xf numFmtId="49" fontId="4" fillId="0" borderId="0" xfId="0" applyNumberFormat="1" applyFont="1">
      <alignment vertical="center"/>
    </xf>
    <xf numFmtId="0" fontId="4" fillId="0" borderId="12" xfId="0" applyFont="1" applyBorder="1">
      <alignment vertical="center"/>
    </xf>
    <xf numFmtId="0" fontId="4" fillId="0" borderId="11" xfId="0" applyFont="1" applyBorder="1">
      <alignment vertical="center"/>
    </xf>
    <xf numFmtId="176" fontId="4" fillId="4" borderId="1" xfId="0" applyNumberFormat="1" applyFont="1" applyFill="1" applyBorder="1">
      <alignment vertical="center"/>
    </xf>
    <xf numFmtId="49" fontId="4" fillId="5" borderId="1" xfId="0" applyNumberFormat="1" applyFont="1" applyFill="1" applyBorder="1">
      <alignment vertical="center"/>
    </xf>
    <xf numFmtId="177" fontId="4" fillId="5" borderId="3" xfId="0" applyNumberFormat="1" applyFont="1" applyFill="1" applyBorder="1">
      <alignment vertical="center"/>
    </xf>
    <xf numFmtId="177" fontId="4" fillId="6" borderId="1" xfId="0" applyNumberFormat="1" applyFont="1" applyFill="1" applyBorder="1">
      <alignment vertical="center"/>
    </xf>
    <xf numFmtId="177" fontId="4" fillId="5" borderId="1" xfId="0" applyNumberFormat="1" applyFont="1" applyFill="1" applyBorder="1">
      <alignment vertical="center"/>
    </xf>
    <xf numFmtId="177" fontId="4" fillId="0" borderId="3" xfId="0" applyNumberFormat="1" applyFont="1" applyBorder="1">
      <alignment vertical="center"/>
    </xf>
    <xf numFmtId="177" fontId="4" fillId="0" borderId="1" xfId="0" applyNumberFormat="1" applyFont="1" applyBorder="1">
      <alignment vertical="center"/>
    </xf>
    <xf numFmtId="178" fontId="4" fillId="0" borderId="0" xfId="0" applyNumberFormat="1" applyFont="1">
      <alignment vertical="center"/>
    </xf>
    <xf numFmtId="179" fontId="4" fillId="0" borderId="3" xfId="0" applyNumberFormat="1" applyFont="1" applyBorder="1">
      <alignment vertical="center"/>
    </xf>
    <xf numFmtId="179" fontId="4" fillId="0" borderId="1" xfId="0" applyNumberFormat="1" applyFont="1" applyBorder="1">
      <alignment vertical="center"/>
    </xf>
    <xf numFmtId="49" fontId="4" fillId="6" borderId="1" xfId="0" applyNumberFormat="1" applyFont="1" applyFill="1" applyBorder="1">
      <alignment vertical="center"/>
    </xf>
    <xf numFmtId="177" fontId="4" fillId="6" borderId="3" xfId="0" applyNumberFormat="1" applyFont="1" applyFill="1" applyBorder="1">
      <alignment vertical="center"/>
    </xf>
    <xf numFmtId="177" fontId="4" fillId="6" borderId="1" xfId="0" applyNumberFormat="1" applyFont="1" applyFill="1" applyBorder="1" applyAlignment="1">
      <alignment vertical="center" wrapText="1"/>
    </xf>
    <xf numFmtId="177" fontId="16" fillId="0" borderId="1" xfId="0" applyNumberFormat="1" applyFont="1" applyBorder="1">
      <alignment vertical="center"/>
    </xf>
    <xf numFmtId="179" fontId="16" fillId="0" borderId="1" xfId="0" applyNumberFormat="1" applyFont="1" applyBorder="1">
      <alignment vertical="center"/>
    </xf>
    <xf numFmtId="49" fontId="4" fillId="7" borderId="3" xfId="0" applyNumberFormat="1" applyFont="1" applyFill="1" applyBorder="1">
      <alignment vertical="center"/>
    </xf>
    <xf numFmtId="177" fontId="4" fillId="7" borderId="2" xfId="0" applyNumberFormat="1" applyFont="1" applyFill="1" applyBorder="1">
      <alignment vertical="center"/>
    </xf>
    <xf numFmtId="177" fontId="4" fillId="7" borderId="18" xfId="0" applyNumberFormat="1" applyFont="1" applyFill="1" applyBorder="1">
      <alignment vertical="center"/>
    </xf>
    <xf numFmtId="177" fontId="4" fillId="7" borderId="1" xfId="0" applyNumberFormat="1" applyFont="1" applyFill="1" applyBorder="1">
      <alignment vertical="center"/>
    </xf>
    <xf numFmtId="177" fontId="6" fillId="0" borderId="1" xfId="0" applyNumberFormat="1" applyFont="1" applyBorder="1">
      <alignment vertical="center"/>
    </xf>
    <xf numFmtId="177" fontId="4" fillId="8" borderId="4" xfId="0" applyNumberFormat="1" applyFont="1" applyFill="1" applyBorder="1">
      <alignment vertical="center"/>
    </xf>
    <xf numFmtId="176" fontId="4" fillId="0" borderId="17" xfId="0" applyNumberFormat="1" applyFont="1" applyBorder="1">
      <alignment vertical="center"/>
    </xf>
    <xf numFmtId="179" fontId="6" fillId="0" borderId="1" xfId="0" applyNumberFormat="1" applyFont="1" applyBorder="1">
      <alignment vertical="center"/>
    </xf>
    <xf numFmtId="177" fontId="4" fillId="8" borderId="1" xfId="0" applyNumberFormat="1" applyFont="1" applyFill="1" applyBorder="1">
      <alignment vertical="center"/>
    </xf>
    <xf numFmtId="176" fontId="4" fillId="0" borderId="1" xfId="0" applyNumberFormat="1" applyFont="1" applyBorder="1">
      <alignment vertical="center"/>
    </xf>
    <xf numFmtId="49" fontId="4" fillId="0" borderId="0" xfId="0" applyNumberFormat="1" applyFont="1" applyAlignment="1">
      <alignment horizontal="center" vertical="center"/>
    </xf>
    <xf numFmtId="179" fontId="4" fillId="8" borderId="1" xfId="0" applyNumberFormat="1" applyFont="1" applyFill="1" applyBorder="1">
      <alignment vertical="center"/>
    </xf>
    <xf numFmtId="176" fontId="4" fillId="12" borderId="1" xfId="0" applyNumberFormat="1" applyFont="1" applyFill="1" applyBorder="1">
      <alignment vertical="center"/>
    </xf>
    <xf numFmtId="49" fontId="4" fillId="0" borderId="14" xfId="0" applyNumberFormat="1" applyFont="1" applyBorder="1">
      <alignment vertical="center"/>
    </xf>
    <xf numFmtId="177" fontId="4" fillId="0" borderId="14" xfId="0" applyNumberFormat="1" applyFont="1" applyBorder="1">
      <alignment vertical="center"/>
    </xf>
    <xf numFmtId="0" fontId="4" fillId="0" borderId="15" xfId="0" applyFont="1" applyBorder="1">
      <alignment vertical="center"/>
    </xf>
    <xf numFmtId="49" fontId="4" fillId="0" borderId="9" xfId="0" applyNumberFormat="1" applyFont="1" applyBorder="1">
      <alignment vertical="center"/>
    </xf>
    <xf numFmtId="177" fontId="4" fillId="0" borderId="9" xfId="0" applyNumberFormat="1" applyFont="1" applyBorder="1">
      <alignment vertical="center"/>
    </xf>
    <xf numFmtId="49" fontId="4" fillId="0" borderId="10" xfId="0" applyNumberFormat="1" applyFont="1" applyBorder="1">
      <alignment vertical="center"/>
    </xf>
    <xf numFmtId="49" fontId="4" fillId="0" borderId="12" xfId="0" applyNumberFormat="1" applyFont="1" applyBorder="1">
      <alignment vertical="center"/>
    </xf>
    <xf numFmtId="0" fontId="17" fillId="0" borderId="0" xfId="0" applyFont="1">
      <alignment vertical="center"/>
    </xf>
    <xf numFmtId="38" fontId="17" fillId="0" borderId="1" xfId="1" applyFont="1" applyFill="1" applyBorder="1" applyAlignment="1">
      <alignment horizontal="center" vertical="center"/>
    </xf>
    <xf numFmtId="0" fontId="15" fillId="10" borderId="16" xfId="0" applyFont="1" applyFill="1" applyBorder="1">
      <alignment vertical="center"/>
    </xf>
    <xf numFmtId="0" fontId="18" fillId="0" borderId="11" xfId="0" applyFont="1" applyBorder="1">
      <alignment vertical="center"/>
    </xf>
    <xf numFmtId="0" fontId="4" fillId="12" borderId="0" xfId="0" applyFont="1" applyFill="1">
      <alignment vertical="center"/>
    </xf>
    <xf numFmtId="177" fontId="4" fillId="3" borderId="1" xfId="0" applyNumberFormat="1" applyFont="1" applyFill="1" applyBorder="1">
      <alignment vertical="center"/>
    </xf>
    <xf numFmtId="0" fontId="4" fillId="6" borderId="0" xfId="0" applyFont="1" applyFill="1">
      <alignment vertical="center"/>
    </xf>
    <xf numFmtId="178" fontId="4" fillId="0" borderId="1" xfId="0" applyNumberFormat="1" applyFont="1" applyBorder="1">
      <alignment vertical="center"/>
    </xf>
    <xf numFmtId="0" fontId="4" fillId="0" borderId="13" xfId="0" applyFont="1" applyBorder="1">
      <alignment vertical="center"/>
    </xf>
    <xf numFmtId="0" fontId="4" fillId="0" borderId="14" xfId="0" applyFont="1" applyBorder="1">
      <alignment vertical="center"/>
    </xf>
    <xf numFmtId="49" fontId="6" fillId="0" borderId="11" xfId="0" applyNumberFormat="1"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0" xfId="0" applyFont="1">
      <alignment vertical="center"/>
    </xf>
    <xf numFmtId="0" fontId="9" fillId="0" borderId="12" xfId="0" applyFont="1" applyBorder="1">
      <alignment vertical="center"/>
    </xf>
    <xf numFmtId="0" fontId="6" fillId="0" borderId="11" xfId="0" applyFont="1" applyBorder="1">
      <alignment vertical="center"/>
    </xf>
    <xf numFmtId="0" fontId="9" fillId="0" borderId="13" xfId="0" applyFont="1" applyBorder="1">
      <alignment vertical="center"/>
    </xf>
    <xf numFmtId="0" fontId="9" fillId="0" borderId="14" xfId="0" applyFont="1" applyBorder="1">
      <alignment vertical="center"/>
    </xf>
    <xf numFmtId="0" fontId="9" fillId="0" borderId="15" xfId="0" applyFont="1" applyBorder="1">
      <alignment vertical="center"/>
    </xf>
    <xf numFmtId="177" fontId="4" fillId="9" borderId="1" xfId="0" applyNumberFormat="1" applyFont="1" applyFill="1" applyBorder="1">
      <alignment vertical="center"/>
    </xf>
    <xf numFmtId="177" fontId="4" fillId="11" borderId="1" xfId="0" applyNumberFormat="1" applyFont="1" applyFill="1" applyBorder="1">
      <alignment vertical="center"/>
    </xf>
    <xf numFmtId="0" fontId="15" fillId="0" borderId="0" xfId="0" applyFont="1">
      <alignment vertical="center"/>
    </xf>
    <xf numFmtId="176" fontId="8" fillId="14" borderId="19" xfId="0" applyNumberFormat="1" applyFont="1" applyFill="1" applyBorder="1">
      <alignment vertical="center"/>
    </xf>
    <xf numFmtId="176" fontId="8" fillId="14" borderId="19" xfId="0" applyNumberFormat="1" applyFont="1" applyFill="1" applyBorder="1" applyAlignment="1">
      <alignment horizontal="left" vertical="center"/>
    </xf>
    <xf numFmtId="0" fontId="8" fillId="14" borderId="19" xfId="0" applyFont="1" applyFill="1" applyBorder="1">
      <alignment vertical="center"/>
    </xf>
    <xf numFmtId="0" fontId="4" fillId="0" borderId="26" xfId="0" applyFont="1" applyBorder="1">
      <alignment vertical="center"/>
    </xf>
    <xf numFmtId="0" fontId="22" fillId="0" borderId="0" xfId="0" applyFont="1">
      <alignment vertical="center"/>
    </xf>
    <xf numFmtId="0" fontId="7" fillId="0" borderId="0" xfId="0" applyFont="1">
      <alignment vertical="center"/>
    </xf>
    <xf numFmtId="176" fontId="4" fillId="0" borderId="0" xfId="0" applyNumberFormat="1" applyFont="1" applyAlignment="1">
      <alignment horizontal="right" vertical="center"/>
    </xf>
    <xf numFmtId="176" fontId="8" fillId="0" borderId="0" xfId="0" applyNumberFormat="1" applyFont="1">
      <alignment vertical="center"/>
    </xf>
    <xf numFmtId="177" fontId="14" fillId="0" borderId="19" xfId="0" applyNumberFormat="1" applyFont="1" applyBorder="1" applyProtection="1">
      <alignment vertical="center"/>
      <protection locked="0"/>
    </xf>
    <xf numFmtId="0" fontId="4" fillId="0" borderId="19" xfId="0" applyFont="1" applyBorder="1" applyProtection="1">
      <alignment vertical="center"/>
      <protection locked="0"/>
    </xf>
    <xf numFmtId="0" fontId="4" fillId="0" borderId="19" xfId="0" applyFont="1" applyBorder="1" applyAlignment="1" applyProtection="1">
      <alignment vertical="center" wrapText="1"/>
      <protection locked="0"/>
    </xf>
    <xf numFmtId="0" fontId="0" fillId="0" borderId="0" xfId="0" applyAlignment="1">
      <alignment horizontal="left" vertical="center"/>
    </xf>
    <xf numFmtId="0" fontId="14" fillId="0" borderId="19" xfId="0" applyFont="1" applyBorder="1" applyAlignment="1">
      <alignment horizontal="right" vertical="center"/>
    </xf>
    <xf numFmtId="0" fontId="4" fillId="0" borderId="19" xfId="0" applyFont="1" applyBorder="1" applyAlignment="1">
      <alignment horizontal="right" vertical="center"/>
    </xf>
    <xf numFmtId="0" fontId="4" fillId="0" borderId="19" xfId="0" applyFont="1" applyBorder="1" applyAlignment="1">
      <alignment horizontal="center" vertical="center"/>
    </xf>
    <xf numFmtId="0" fontId="0" fillId="0" borderId="27" xfId="0" applyBorder="1" applyProtection="1">
      <alignment vertical="center"/>
      <protection locked="0"/>
    </xf>
    <xf numFmtId="0" fontId="5" fillId="0" borderId="0" xfId="0" applyFont="1" applyAlignment="1">
      <alignment horizontal="right" vertical="center"/>
    </xf>
    <xf numFmtId="0" fontId="4" fillId="0" borderId="0" xfId="0" applyFont="1" applyAlignment="1">
      <alignment horizontal="left" vertical="top" wrapText="1"/>
    </xf>
    <xf numFmtId="0" fontId="19" fillId="14" borderId="19" xfId="0" applyFont="1" applyFill="1" applyBorder="1" applyAlignment="1" applyProtection="1">
      <alignment horizontal="center" vertical="center"/>
      <protection locked="0"/>
    </xf>
    <xf numFmtId="0" fontId="10" fillId="0" borderId="0" xfId="0" applyFont="1" applyAlignment="1">
      <alignment horizontal="center" vertical="center" shrinkToFit="1"/>
    </xf>
    <xf numFmtId="176" fontId="4" fillId="0" borderId="19" xfId="0" applyNumberFormat="1" applyFont="1" applyBorder="1" applyAlignment="1" applyProtection="1">
      <alignment vertical="center" wrapText="1"/>
      <protection locked="0"/>
    </xf>
    <xf numFmtId="0" fontId="4" fillId="0" borderId="2" xfId="0" applyFont="1" applyBorder="1" applyAlignment="1" applyProtection="1">
      <alignment horizontal="right" vertical="center"/>
      <protection locked="0"/>
    </xf>
    <xf numFmtId="177" fontId="14" fillId="0" borderId="19" xfId="0" applyNumberFormat="1" applyFont="1" applyBorder="1" applyAlignment="1" applyProtection="1">
      <alignment vertical="center" wrapText="1"/>
      <protection locked="0"/>
    </xf>
    <xf numFmtId="176" fontId="14" fillId="0" borderId="19" xfId="0" applyNumberFormat="1" applyFont="1" applyBorder="1">
      <alignment vertical="center"/>
    </xf>
    <xf numFmtId="176" fontId="14" fillId="0" borderId="19" xfId="0" applyNumberFormat="1" applyFont="1" applyBorder="1" applyProtection="1">
      <alignment vertical="center"/>
      <protection locked="0"/>
    </xf>
    <xf numFmtId="180" fontId="14" fillId="0" borderId="19" xfId="1" applyNumberFormat="1" applyFont="1" applyBorder="1" applyProtection="1">
      <alignment vertical="center"/>
      <protection locked="0"/>
    </xf>
    <xf numFmtId="180" fontId="14" fillId="0" borderId="19" xfId="1" applyNumberFormat="1" applyFont="1" applyBorder="1">
      <alignment vertical="center"/>
    </xf>
    <xf numFmtId="176" fontId="14" fillId="0" borderId="19" xfId="0" applyNumberFormat="1" applyFont="1" applyBorder="1" applyAlignment="1">
      <alignment horizontal="right" vertical="center"/>
    </xf>
    <xf numFmtId="0" fontId="8" fillId="14" borderId="19" xfId="0" applyFont="1" applyFill="1" applyBorder="1" applyAlignment="1">
      <alignment horizontal="center" vertical="center" shrinkToFit="1"/>
    </xf>
    <xf numFmtId="176" fontId="27" fillId="0" borderId="19" xfId="0" applyNumberFormat="1" applyFont="1" applyBorder="1" applyAlignment="1" applyProtection="1">
      <alignment vertical="center" wrapText="1"/>
      <protection locked="0"/>
    </xf>
    <xf numFmtId="177" fontId="13" fillId="0" borderId="0" xfId="0" applyNumberFormat="1" applyFont="1" applyAlignment="1">
      <alignment vertical="center" shrinkToFit="1"/>
    </xf>
    <xf numFmtId="0" fontId="7" fillId="0" borderId="0" xfId="0" applyFont="1" applyAlignment="1">
      <alignment horizontal="left" vertical="center" wrapText="1"/>
    </xf>
    <xf numFmtId="0" fontId="8" fillId="14" borderId="1" xfId="0" applyFont="1" applyFill="1" applyBorder="1" applyAlignment="1">
      <alignment horizontal="center" vertical="center"/>
    </xf>
    <xf numFmtId="0" fontId="10" fillId="0" borderId="1" xfId="0" applyFont="1" applyBorder="1" applyAlignment="1" applyProtection="1">
      <alignment horizontal="center" vertical="center" shrinkToFit="1"/>
      <protection locked="0"/>
    </xf>
    <xf numFmtId="177" fontId="13" fillId="0" borderId="1" xfId="0" applyNumberFormat="1" applyFont="1" applyBorder="1" applyAlignment="1">
      <alignment vertical="center" shrinkToFit="1"/>
    </xf>
    <xf numFmtId="0" fontId="10" fillId="0" borderId="19" xfId="0" applyFont="1" applyBorder="1" applyAlignment="1">
      <alignment horizontal="center" vertical="center" shrinkToFit="1"/>
    </xf>
    <xf numFmtId="177" fontId="13" fillId="0" borderId="19" xfId="0" applyNumberFormat="1" applyFont="1" applyBorder="1" applyAlignment="1">
      <alignment vertical="center" shrinkToFit="1"/>
    </xf>
    <xf numFmtId="177" fontId="28" fillId="0" borderId="1" xfId="0" applyNumberFormat="1" applyFont="1" applyBorder="1" applyAlignment="1">
      <alignment horizontal="center" vertical="center" shrinkToFit="1"/>
    </xf>
    <xf numFmtId="0" fontId="5" fillId="2" borderId="1" xfId="0" applyFont="1" applyFill="1" applyBorder="1" applyAlignment="1">
      <alignment horizontal="center" vertical="center" wrapText="1"/>
    </xf>
    <xf numFmtId="0" fontId="0" fillId="0" borderId="0" xfId="0" applyAlignment="1">
      <alignment horizontal="center" vertical="center"/>
    </xf>
    <xf numFmtId="0" fontId="8" fillId="14" borderId="28" xfId="0" applyFont="1" applyFill="1" applyBorder="1" applyAlignment="1">
      <alignment horizontal="center" vertical="center"/>
    </xf>
    <xf numFmtId="0" fontId="15" fillId="0" borderId="2" xfId="0" applyFont="1" applyBorder="1">
      <alignment vertical="center"/>
    </xf>
    <xf numFmtId="0" fontId="10" fillId="0" borderId="2" xfId="0" applyFont="1" applyBorder="1" applyAlignment="1">
      <alignment horizontal="center" vertical="center" shrinkToFit="1"/>
    </xf>
    <xf numFmtId="177" fontId="13" fillId="0" borderId="2" xfId="0" applyNumberFormat="1" applyFont="1" applyBorder="1" applyAlignment="1">
      <alignment vertical="center" shrinkToFit="1"/>
    </xf>
    <xf numFmtId="0" fontId="7" fillId="0" borderId="2" xfId="0" applyFont="1" applyBorder="1" applyAlignment="1">
      <alignment horizontal="left" vertical="center" wrapText="1"/>
    </xf>
    <xf numFmtId="0" fontId="21" fillId="0" borderId="23" xfId="0" applyFont="1" applyBorder="1" applyAlignment="1">
      <alignment horizontal="left" vertical="center" wrapText="1"/>
    </xf>
    <xf numFmtId="0" fontId="8" fillId="14" borderId="24" xfId="0" applyFont="1" applyFill="1" applyBorder="1" applyAlignment="1">
      <alignment horizontal="center" vertical="center"/>
    </xf>
    <xf numFmtId="0" fontId="8" fillId="14" borderId="25" xfId="0" applyFont="1" applyFill="1" applyBorder="1" applyAlignment="1">
      <alignment horizontal="center" vertical="center"/>
    </xf>
    <xf numFmtId="0" fontId="4" fillId="0" borderId="19" xfId="0" applyFont="1" applyBorder="1" applyAlignment="1">
      <alignment horizontal="left" vertical="center"/>
    </xf>
    <xf numFmtId="0" fontId="4" fillId="0" borderId="0" xfId="0" applyFont="1" applyAlignment="1">
      <alignment horizontal="left" vertical="top" wrapText="1"/>
    </xf>
    <xf numFmtId="0" fontId="4" fillId="0" borderId="19" xfId="0" applyFont="1" applyBorder="1" applyAlignment="1">
      <alignment horizontal="left" vertical="center" wrapText="1"/>
    </xf>
    <xf numFmtId="0" fontId="4" fillId="0" borderId="23" xfId="0" applyFont="1" applyBorder="1" applyAlignment="1">
      <alignment horizontal="left" vertical="top" wrapText="1"/>
    </xf>
    <xf numFmtId="0" fontId="4" fillId="0" borderId="23" xfId="0" applyFont="1" applyBorder="1" applyAlignment="1">
      <alignment horizontal="left" vertical="center" wrapText="1"/>
    </xf>
    <xf numFmtId="0" fontId="8" fillId="14" borderId="20" xfId="0" applyFont="1" applyFill="1" applyBorder="1" applyAlignment="1">
      <alignment horizontal="center" vertical="center"/>
    </xf>
    <xf numFmtId="0" fontId="8" fillId="14" borderId="21" xfId="0" applyFont="1" applyFill="1" applyBorder="1" applyAlignment="1">
      <alignment horizontal="center" vertical="center"/>
    </xf>
    <xf numFmtId="0" fontId="8" fillId="14" borderId="22" xfId="0" applyFont="1" applyFill="1" applyBorder="1" applyAlignment="1">
      <alignment horizontal="center" vertical="center"/>
    </xf>
    <xf numFmtId="0" fontId="8" fillId="14" borderId="1" xfId="0" applyFont="1" applyFill="1" applyBorder="1" applyAlignment="1">
      <alignment horizontal="center" vertical="center"/>
    </xf>
    <xf numFmtId="0" fontId="15" fillId="0" borderId="0" xfId="0" applyFont="1" applyAlignment="1">
      <alignment horizontal="left" vertical="center" wrapText="1"/>
    </xf>
    <xf numFmtId="0" fontId="7" fillId="0" borderId="1" xfId="0" applyFont="1" applyBorder="1" applyAlignment="1">
      <alignment horizontal="left" vertical="center" wrapText="1"/>
    </xf>
    <xf numFmtId="0" fontId="12" fillId="0" borderId="0" xfId="0" applyFont="1" applyAlignment="1">
      <alignment horizontal="left" vertical="center" wrapText="1"/>
    </xf>
    <xf numFmtId="0" fontId="8" fillId="14" borderId="19" xfId="0" applyFont="1" applyFill="1" applyBorder="1" applyAlignment="1">
      <alignment horizontal="center" vertical="center"/>
    </xf>
    <xf numFmtId="0" fontId="15" fillId="0" borderId="23" xfId="0" applyFont="1" applyBorder="1" applyAlignment="1">
      <alignment horizontal="left"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49" fontId="4" fillId="0" borderId="1" xfId="0" applyNumberFormat="1"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49" fontId="4" fillId="5" borderId="1" xfId="0" applyNumberFormat="1" applyFont="1" applyFill="1" applyBorder="1" applyAlignment="1">
      <alignment horizontal="center" vertical="center" wrapText="1"/>
    </xf>
    <xf numFmtId="176" fontId="4" fillId="4" borderId="1" xfId="0" applyNumberFormat="1" applyFont="1" applyFill="1" applyBorder="1" applyAlignment="1">
      <alignment horizontal="right" vertical="center"/>
    </xf>
    <xf numFmtId="49" fontId="4"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xf>
  </cellXfs>
  <cellStyles count="2">
    <cellStyle name="桁区切り" xfId="1" builtinId="6"/>
    <cellStyle name="標準" xfId="0" builtinId="0"/>
  </cellStyles>
  <dxfs count="18">
    <dxf>
      <font>
        <b val="0"/>
        <i val="0"/>
        <strike val="0"/>
        <color theme="0"/>
      </font>
      <fill>
        <patternFill patternType="solid">
          <fgColor rgb="FFEA5550"/>
          <bgColor rgb="FFEA5550"/>
        </patternFill>
      </fill>
    </dxf>
    <dxf>
      <fill>
        <patternFill>
          <bgColor rgb="FFEA5550"/>
        </patternFill>
      </fill>
    </dxf>
    <dxf>
      <font>
        <color theme="0"/>
      </font>
      <fill>
        <patternFill>
          <bgColor rgb="FFEA5550"/>
        </patternFill>
      </fill>
    </dxf>
    <dxf>
      <fill>
        <patternFill>
          <bgColor rgb="FFEA5550"/>
        </patternFill>
      </fill>
    </dxf>
    <dxf>
      <fill>
        <patternFill>
          <bgColor rgb="FFEA5550"/>
        </patternFill>
      </fill>
    </dxf>
    <dxf>
      <fill>
        <patternFill>
          <bgColor rgb="FFEA5550"/>
        </patternFill>
      </fill>
    </dxf>
    <dxf>
      <fill>
        <patternFill>
          <bgColor rgb="FFEA5550"/>
        </patternFill>
      </fill>
    </dxf>
    <dxf>
      <fill>
        <patternFill>
          <fgColor rgb="FFEA5550"/>
          <bgColor rgb="FFEA5550"/>
        </patternFill>
      </fill>
    </dxf>
    <dxf>
      <fill>
        <patternFill>
          <bgColor rgb="FFEA5550"/>
        </patternFill>
      </fill>
    </dxf>
    <dxf>
      <fill>
        <patternFill>
          <bgColor rgb="FFEA5550"/>
        </patternFill>
      </fill>
    </dxf>
    <dxf>
      <fill>
        <patternFill>
          <bgColor rgb="FFEA5550"/>
        </patternFill>
      </fill>
    </dxf>
    <dxf>
      <fill>
        <patternFill>
          <bgColor rgb="FFEA5550"/>
        </patternFill>
      </fill>
    </dxf>
    <dxf>
      <fill>
        <patternFill>
          <bgColor rgb="FFEA5550"/>
        </patternFill>
      </fill>
    </dxf>
    <dxf>
      <fill>
        <patternFill>
          <bgColor rgb="FFEA5550"/>
        </patternFill>
      </fill>
    </dxf>
    <dxf>
      <fill>
        <patternFill>
          <bgColor rgb="FFEA5550"/>
        </patternFill>
      </fill>
    </dxf>
    <dxf>
      <fill>
        <patternFill>
          <bgColor rgb="FFEA5550"/>
        </patternFill>
      </fill>
    </dxf>
    <dxf>
      <fill>
        <patternFill>
          <bgColor rgb="FFC00000"/>
        </patternFill>
      </fill>
    </dxf>
    <dxf>
      <fill>
        <patternFill>
          <bgColor rgb="FFEA5550"/>
        </patternFill>
      </fill>
    </dxf>
  </dxfs>
  <tableStyles count="0" defaultTableStyle="TableStyleMedium2" defaultPivotStyle="PivotStyleLight16"/>
  <colors>
    <mruColors>
      <color rgb="FFEA5550"/>
      <color rgb="FFEA5551"/>
      <color rgb="FF8F91C6"/>
      <color rgb="FFDB4603"/>
      <color rgb="FFFFCCFF"/>
      <color rgb="FFFCE4D6"/>
      <color rgb="FFFFCCCC"/>
      <color rgb="FFFFC7CE"/>
      <color rgb="FFFC6204"/>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485140</xdr:colOff>
      <xdr:row>7</xdr:row>
      <xdr:rowOff>168548</xdr:rowOff>
    </xdr:from>
    <xdr:to>
      <xdr:col>14</xdr:col>
      <xdr:colOff>142240</xdr:colOff>
      <xdr:row>9</xdr:row>
      <xdr:rowOff>36830</xdr:rowOff>
    </xdr:to>
    <xdr:cxnSp macro="">
      <xdr:nvCxnSpPr>
        <xdr:cNvPr id="2" name="直線矢印コネクタ 1">
          <a:extLst>
            <a:ext uri="{FF2B5EF4-FFF2-40B4-BE49-F238E27FC236}">
              <a16:creationId xmlns:a16="http://schemas.microsoft.com/office/drawing/2014/main" id="{1065E91E-A6B3-45B0-9DD8-51F6E3081370}"/>
            </a:ext>
            <a:ext uri="{C183D7F6-B498-43B3-948B-1728B52AA6E4}">
              <adec:decorative xmlns:adec="http://schemas.microsoft.com/office/drawing/2017/decorative" val="1"/>
            </a:ext>
          </a:extLst>
        </xdr:cNvPr>
        <xdr:cNvCxnSpPr/>
      </xdr:nvCxnSpPr>
      <xdr:spPr>
        <a:xfrm flipH="1">
          <a:off x="15801340" y="1863998"/>
          <a:ext cx="1219200" cy="2111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144780</xdr:colOff>
      <xdr:row>7</xdr:row>
      <xdr:rowOff>166189</xdr:rowOff>
    </xdr:from>
    <xdr:to>
      <xdr:col>15</xdr:col>
      <xdr:colOff>335280</xdr:colOff>
      <xdr:row>9</xdr:row>
      <xdr:rowOff>58420</xdr:rowOff>
    </xdr:to>
    <xdr:cxnSp macro="">
      <xdr:nvCxnSpPr>
        <xdr:cNvPr id="3" name="直線矢印コネクタ 2">
          <a:extLst>
            <a:ext uri="{FF2B5EF4-FFF2-40B4-BE49-F238E27FC236}">
              <a16:creationId xmlns:a16="http://schemas.microsoft.com/office/drawing/2014/main" id="{A65D0832-AF79-4C54-989D-31541D7E4F5B}"/>
            </a:ext>
            <a:ext uri="{C183D7F6-B498-43B3-948B-1728B52AA6E4}">
              <adec:decorative xmlns:adec="http://schemas.microsoft.com/office/drawing/2017/decorative" val="1"/>
            </a:ext>
          </a:extLst>
        </xdr:cNvPr>
        <xdr:cNvCxnSpPr/>
      </xdr:nvCxnSpPr>
      <xdr:spPr>
        <a:xfrm>
          <a:off x="17023080" y="1861639"/>
          <a:ext cx="1038225" cy="2351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565150</xdr:colOff>
      <xdr:row>7</xdr:row>
      <xdr:rowOff>215900</xdr:rowOff>
    </xdr:from>
    <xdr:to>
      <xdr:col>11</xdr:col>
      <xdr:colOff>571500</xdr:colOff>
      <xdr:row>9</xdr:row>
      <xdr:rowOff>196850</xdr:rowOff>
    </xdr:to>
    <xdr:cxnSp macro="">
      <xdr:nvCxnSpPr>
        <xdr:cNvPr id="4" name="直線矢印コネクタ 3">
          <a:extLst>
            <a:ext uri="{FF2B5EF4-FFF2-40B4-BE49-F238E27FC236}">
              <a16:creationId xmlns:a16="http://schemas.microsoft.com/office/drawing/2014/main" id="{D18B473E-9C4A-4D62-B753-4B639F45698A}"/>
            </a:ext>
            <a:ext uri="{C183D7F6-B498-43B3-948B-1728B52AA6E4}">
              <adec:decorative xmlns:adec="http://schemas.microsoft.com/office/drawing/2017/decorative" val="1"/>
            </a:ext>
          </a:extLst>
        </xdr:cNvPr>
        <xdr:cNvCxnSpPr/>
      </xdr:nvCxnSpPr>
      <xdr:spPr>
        <a:xfrm>
          <a:off x="13395325" y="1863725"/>
          <a:ext cx="6350" cy="342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82550</xdr:colOff>
      <xdr:row>14</xdr:row>
      <xdr:rowOff>44450</xdr:rowOff>
    </xdr:from>
    <xdr:to>
      <xdr:col>3</xdr:col>
      <xdr:colOff>504825</xdr:colOff>
      <xdr:row>18</xdr:row>
      <xdr:rowOff>12700</xdr:rowOff>
    </xdr:to>
    <xdr:sp macro="" textlink="">
      <xdr:nvSpPr>
        <xdr:cNvPr id="5" name="正方形/長方形 4">
          <a:extLst>
            <a:ext uri="{FF2B5EF4-FFF2-40B4-BE49-F238E27FC236}">
              <a16:creationId xmlns:a16="http://schemas.microsoft.com/office/drawing/2014/main" id="{CF638A76-C3C4-E7F8-DEEA-B6E2F4E253C8}"/>
            </a:ext>
          </a:extLst>
        </xdr:cNvPr>
        <xdr:cNvSpPr/>
      </xdr:nvSpPr>
      <xdr:spPr>
        <a:xfrm>
          <a:off x="349250" y="3730625"/>
          <a:ext cx="2336800" cy="1035050"/>
        </a:xfrm>
        <a:prstGeom prst="rect">
          <a:avLst/>
        </a:prstGeom>
        <a:solidFill>
          <a:schemeClr val="bg2"/>
        </a:solidFill>
        <a:ln>
          <a:solidFill>
            <a:schemeClr val="tx1">
              <a:lumMod val="75000"/>
              <a:lumOff val="2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lumMod val="75000"/>
                  <a:lumOff val="25000"/>
                </a:schemeClr>
              </a:solidFill>
            </a:rPr>
            <a:t>このシートは、事務局から明細用等などが公開されていた、第</a:t>
          </a:r>
          <a:r>
            <a:rPr kumimoji="1" lang="en-US" altLang="ja-JP" sz="1000">
              <a:solidFill>
                <a:schemeClr val="tx1">
                  <a:lumMod val="75000"/>
                  <a:lumOff val="25000"/>
                </a:schemeClr>
              </a:solidFill>
            </a:rPr>
            <a:t>15</a:t>
          </a:r>
          <a:r>
            <a:rPr kumimoji="1" lang="ja-JP" altLang="en-US" sz="1000">
              <a:solidFill>
                <a:schemeClr val="tx1">
                  <a:lumMod val="75000"/>
                  <a:lumOff val="25000"/>
                </a:schemeClr>
              </a:solidFill>
            </a:rPr>
            <a:t>回公募までの様式を一部改変して作成しました。</a:t>
          </a:r>
          <a:endParaRPr kumimoji="1" lang="en-US" altLang="ja-JP" sz="1000">
            <a:solidFill>
              <a:schemeClr val="tx1">
                <a:lumMod val="75000"/>
                <a:lumOff val="25000"/>
              </a:schemeClr>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A379D-B715-4443-A041-8466B3DDEE63}">
  <sheetPr transitionEvaluation="1"/>
  <dimension ref="A1:F207"/>
  <sheetViews>
    <sheetView showGridLines="0" tabSelected="1" view="pageBreakPreview" zoomScaleNormal="100" zoomScaleSheetLayoutView="100" workbookViewId="0">
      <selection activeCell="F2" sqref="F2"/>
    </sheetView>
  </sheetViews>
  <sheetFormatPr defaultRowHeight="13" x14ac:dyDescent="0.2"/>
  <cols>
    <col min="1" max="4" width="20.6328125" customWidth="1"/>
    <col min="5" max="6" width="30.6328125" customWidth="1"/>
  </cols>
  <sheetData>
    <row r="1" spans="1:6" x14ac:dyDescent="0.2">
      <c r="A1" s="101" t="s">
        <v>160</v>
      </c>
    </row>
    <row r="2" spans="1:6" ht="30" customHeight="1" x14ac:dyDescent="0.2">
      <c r="A2" s="8" t="s">
        <v>109</v>
      </c>
      <c r="E2" s="113" t="s">
        <v>122</v>
      </c>
      <c r="F2" s="118"/>
    </row>
    <row r="3" spans="1:6" ht="15" customHeight="1" x14ac:dyDescent="0.2">
      <c r="A3" s="8"/>
      <c r="E3" s="2"/>
    </row>
    <row r="4" spans="1:6" ht="90" customHeight="1" x14ac:dyDescent="0.2">
      <c r="A4" s="156" t="s">
        <v>171</v>
      </c>
      <c r="B4" s="156"/>
      <c r="C4" s="156"/>
      <c r="D4" s="156"/>
      <c r="E4" s="156"/>
      <c r="F4" s="156"/>
    </row>
    <row r="5" spans="1:6" ht="15" customHeight="1" x14ac:dyDescent="0.2">
      <c r="A5" s="14"/>
      <c r="B5" s="14"/>
      <c r="C5" s="14"/>
      <c r="D5" s="14"/>
      <c r="E5" s="14"/>
      <c r="F5" s="14"/>
    </row>
    <row r="6" spans="1:6" ht="30" customHeight="1" x14ac:dyDescent="0.2">
      <c r="A6" s="158" t="s">
        <v>110</v>
      </c>
      <c r="B6" s="158"/>
      <c r="C6" s="158"/>
      <c r="D6" s="158"/>
      <c r="E6" s="158"/>
      <c r="F6" s="158"/>
    </row>
    <row r="7" spans="1:6" ht="30" customHeight="1" x14ac:dyDescent="0.2">
      <c r="A7" s="15" t="s">
        <v>113</v>
      </c>
      <c r="B7" s="15" t="s">
        <v>114</v>
      </c>
      <c r="C7" s="15" t="s">
        <v>111</v>
      </c>
      <c r="D7" s="157" t="s">
        <v>118</v>
      </c>
      <c r="E7" s="157"/>
      <c r="F7" s="157"/>
    </row>
    <row r="8" spans="1:6" ht="30" customHeight="1" x14ac:dyDescent="0.2">
      <c r="A8" s="16" t="s">
        <v>22</v>
      </c>
      <c r="B8" s="132" t="s">
        <v>150</v>
      </c>
      <c r="C8" s="133">
        <v>500000</v>
      </c>
      <c r="D8" s="159" t="s">
        <v>23</v>
      </c>
      <c r="E8" s="160"/>
      <c r="F8" s="161"/>
    </row>
    <row r="9" spans="1:6" ht="15" customHeight="1" x14ac:dyDescent="0.2">
      <c r="A9" s="3"/>
      <c r="B9" s="116"/>
      <c r="C9" s="10"/>
      <c r="D9" s="3"/>
      <c r="E9" s="3"/>
      <c r="F9" s="3"/>
    </row>
    <row r="10" spans="1:6" ht="30" customHeight="1" x14ac:dyDescent="0.2">
      <c r="A10" s="154" t="s">
        <v>157</v>
      </c>
      <c r="B10" s="154"/>
      <c r="C10" s="154"/>
      <c r="D10" s="154"/>
      <c r="E10" s="154"/>
      <c r="F10" s="154"/>
    </row>
    <row r="11" spans="1:6" ht="30" customHeight="1" x14ac:dyDescent="0.2">
      <c r="A11" s="129" t="s">
        <v>115</v>
      </c>
      <c r="B11" s="129" t="s">
        <v>114</v>
      </c>
      <c r="C11" s="129" t="s">
        <v>112</v>
      </c>
      <c r="D11" s="153" t="s">
        <v>168</v>
      </c>
      <c r="E11" s="153"/>
      <c r="F11" s="153"/>
    </row>
    <row r="12" spans="1:6" ht="50.15" customHeight="1" x14ac:dyDescent="0.2">
      <c r="A12" s="23" t="s">
        <v>83</v>
      </c>
      <c r="B12" s="130" t="s">
        <v>6</v>
      </c>
      <c r="C12" s="131">
        <v>500000</v>
      </c>
      <c r="D12" s="155" t="s">
        <v>170</v>
      </c>
      <c r="E12" s="155"/>
      <c r="F12" s="155"/>
    </row>
    <row r="13" spans="1:6" ht="30" customHeight="1" x14ac:dyDescent="0.2">
      <c r="A13" s="23" t="s">
        <v>151</v>
      </c>
      <c r="B13" s="130" t="s">
        <v>150</v>
      </c>
      <c r="C13" s="131">
        <v>1500000</v>
      </c>
      <c r="D13" s="155" t="s">
        <v>167</v>
      </c>
      <c r="E13" s="155"/>
      <c r="F13" s="155"/>
    </row>
    <row r="14" spans="1:6" ht="15" customHeight="1" x14ac:dyDescent="0.2">
      <c r="A14" s="3"/>
      <c r="B14" s="116"/>
      <c r="C14" s="127"/>
      <c r="D14" s="128"/>
      <c r="E14" s="128"/>
      <c r="F14" s="128"/>
    </row>
    <row r="15" spans="1:6" ht="30" customHeight="1" x14ac:dyDescent="0.2">
      <c r="A15" s="138" t="s">
        <v>159</v>
      </c>
      <c r="B15" s="139"/>
      <c r="C15" s="140"/>
      <c r="D15" s="141"/>
      <c r="E15" s="141"/>
      <c r="F15" s="141"/>
    </row>
    <row r="16" spans="1:6" ht="30" customHeight="1" x14ac:dyDescent="0.2">
      <c r="A16" s="137" t="s">
        <v>152</v>
      </c>
      <c r="B16" s="137" t="s">
        <v>114</v>
      </c>
      <c r="C16" s="137" t="s">
        <v>155</v>
      </c>
      <c r="D16" s="153" t="s">
        <v>168</v>
      </c>
      <c r="E16" s="153"/>
      <c r="F16" s="153"/>
    </row>
    <row r="17" spans="1:6" ht="30" customHeight="1" x14ac:dyDescent="0.2">
      <c r="A17" s="23" t="s">
        <v>153</v>
      </c>
      <c r="B17" s="130" t="s">
        <v>169</v>
      </c>
      <c r="C17" s="134" t="s">
        <v>154</v>
      </c>
      <c r="D17" s="155" t="s">
        <v>158</v>
      </c>
      <c r="E17" s="155"/>
      <c r="F17" s="155"/>
    </row>
    <row r="18" spans="1:6" ht="16.5" x14ac:dyDescent="0.2">
      <c r="A18" s="3"/>
      <c r="B18" s="3"/>
      <c r="C18" s="3"/>
      <c r="D18" s="3"/>
      <c r="E18" s="3"/>
      <c r="F18" s="3"/>
    </row>
    <row r="19" spans="1:6" ht="24.9" customHeight="1" x14ac:dyDescent="0.2">
      <c r="A19" s="154" t="s">
        <v>162</v>
      </c>
      <c r="B19" s="154"/>
      <c r="C19" s="154"/>
      <c r="D19" s="154"/>
      <c r="E19" s="154"/>
      <c r="F19" s="154"/>
    </row>
    <row r="20" spans="1:6" ht="39.9" customHeight="1" x14ac:dyDescent="0.2">
      <c r="A20" s="149" t="s">
        <v>145</v>
      </c>
      <c r="B20" s="149"/>
      <c r="C20" s="149"/>
      <c r="D20" s="149"/>
      <c r="E20" s="149"/>
      <c r="F20" s="149"/>
    </row>
    <row r="21" spans="1:6" ht="24.9" customHeight="1" x14ac:dyDescent="0.2">
      <c r="A21" s="143" t="s">
        <v>91</v>
      </c>
      <c r="B21" s="143" t="s">
        <v>92</v>
      </c>
      <c r="C21" s="143" t="s">
        <v>93</v>
      </c>
      <c r="D21" s="125" t="s">
        <v>148</v>
      </c>
      <c r="E21" s="143" t="s">
        <v>94</v>
      </c>
      <c r="F21" s="143" t="s">
        <v>95</v>
      </c>
    </row>
    <row r="22" spans="1:6" ht="24.9" customHeight="1" x14ac:dyDescent="0.2">
      <c r="A22" s="144"/>
      <c r="B22" s="144"/>
      <c r="C22" s="144"/>
      <c r="D22" s="115" t="s">
        <v>149</v>
      </c>
      <c r="E22" s="144"/>
      <c r="F22" s="144"/>
    </row>
    <row r="23" spans="1:6" ht="16.5" x14ac:dyDescent="0.2">
      <c r="A23" s="106"/>
      <c r="B23" s="107"/>
      <c r="C23" s="107"/>
      <c r="D23" s="119"/>
      <c r="E23" s="126"/>
      <c r="F23" s="117"/>
    </row>
    <row r="24" spans="1:6" ht="16.5" x14ac:dyDescent="0.2">
      <c r="A24" s="106"/>
      <c r="B24" s="107"/>
      <c r="C24" s="107"/>
      <c r="D24" s="119"/>
      <c r="E24" s="117"/>
      <c r="F24" s="117"/>
    </row>
    <row r="25" spans="1:6" ht="16.5" x14ac:dyDescent="0.2">
      <c r="A25" s="106"/>
      <c r="B25" s="107"/>
      <c r="C25" s="107"/>
      <c r="D25" s="119"/>
      <c r="E25" s="117"/>
      <c r="F25" s="117"/>
    </row>
    <row r="26" spans="1:6" ht="16.5" x14ac:dyDescent="0.2">
      <c r="A26" s="106"/>
      <c r="B26" s="107"/>
      <c r="C26" s="107"/>
      <c r="D26" s="119"/>
      <c r="E26" s="117"/>
      <c r="F26" s="117"/>
    </row>
    <row r="27" spans="1:6" ht="16.5" x14ac:dyDescent="0.2">
      <c r="A27" s="106"/>
      <c r="B27" s="107"/>
      <c r="C27" s="107"/>
      <c r="D27" s="119"/>
      <c r="E27" s="117"/>
      <c r="F27" s="117"/>
    </row>
    <row r="28" spans="1:6" ht="16.5" x14ac:dyDescent="0.2">
      <c r="A28" s="106"/>
      <c r="B28" s="107"/>
      <c r="C28" s="107"/>
      <c r="D28" s="119"/>
      <c r="E28" s="117"/>
      <c r="F28" s="117"/>
    </row>
    <row r="29" spans="1:6" ht="16.5" x14ac:dyDescent="0.2">
      <c r="A29" s="106"/>
      <c r="B29" s="107"/>
      <c r="C29" s="107"/>
      <c r="D29" s="119"/>
      <c r="E29" s="117"/>
      <c r="F29" s="117"/>
    </row>
    <row r="30" spans="1:6" ht="16.5" x14ac:dyDescent="0.2">
      <c r="A30" s="106"/>
      <c r="B30" s="107"/>
      <c r="C30" s="107"/>
      <c r="D30" s="119"/>
      <c r="E30" s="117"/>
      <c r="F30" s="117"/>
    </row>
    <row r="31" spans="1:6" ht="16.5" x14ac:dyDescent="0.2">
      <c r="A31" s="106"/>
      <c r="B31" s="107"/>
      <c r="C31" s="107"/>
      <c r="D31" s="119"/>
      <c r="E31" s="117"/>
      <c r="F31" s="117"/>
    </row>
    <row r="32" spans="1:6" ht="19.5" customHeight="1" x14ac:dyDescent="0.2">
      <c r="A32" s="3"/>
      <c r="B32" s="3"/>
      <c r="C32" s="3"/>
      <c r="D32" s="18"/>
      <c r="E32" s="3"/>
      <c r="F32" s="3"/>
    </row>
    <row r="33" spans="1:6" ht="30" customHeight="1" x14ac:dyDescent="0.2">
      <c r="A33" s="3" t="s">
        <v>139</v>
      </c>
      <c r="B33" s="3"/>
      <c r="C33" s="3"/>
      <c r="D33" s="18"/>
      <c r="E33" s="3"/>
      <c r="F33" s="3"/>
    </row>
    <row r="34" spans="1:6" ht="45" customHeight="1" x14ac:dyDescent="0.2">
      <c r="A34" s="146" t="s">
        <v>138</v>
      </c>
      <c r="B34" s="146"/>
      <c r="C34" s="146"/>
      <c r="D34" s="146"/>
      <c r="E34" s="146"/>
      <c r="F34" s="146"/>
    </row>
    <row r="35" spans="1:6" ht="15" customHeight="1" x14ac:dyDescent="0.2">
      <c r="A35" s="114"/>
      <c r="B35" s="114"/>
      <c r="C35" s="114"/>
      <c r="D35" s="114"/>
      <c r="E35" s="114"/>
      <c r="F35" s="114"/>
    </row>
    <row r="36" spans="1:6" ht="24.9" customHeight="1" x14ac:dyDescent="0.2">
      <c r="A36" s="96" t="s">
        <v>163</v>
      </c>
      <c r="B36" s="3"/>
      <c r="C36" s="3"/>
      <c r="D36" s="3"/>
      <c r="E36" s="3"/>
      <c r="F36" s="3"/>
    </row>
    <row r="37" spans="1:6" s="108" customFormat="1" ht="39.9" customHeight="1" x14ac:dyDescent="0.2">
      <c r="A37" s="148" t="s">
        <v>146</v>
      </c>
      <c r="B37" s="148"/>
      <c r="C37" s="148"/>
      <c r="D37" s="148"/>
      <c r="E37" s="148"/>
      <c r="F37" s="148"/>
    </row>
    <row r="38" spans="1:6" ht="24.9" customHeight="1" x14ac:dyDescent="0.2">
      <c r="A38" s="150" t="s">
        <v>124</v>
      </c>
      <c r="B38" s="151"/>
      <c r="C38" s="151"/>
      <c r="D38" s="152"/>
      <c r="E38" s="15" t="s">
        <v>125</v>
      </c>
      <c r="F38" s="15" t="s">
        <v>126</v>
      </c>
    </row>
    <row r="39" spans="1:6" ht="30" customHeight="1" x14ac:dyDescent="0.2">
      <c r="A39" s="145" t="s">
        <v>141</v>
      </c>
      <c r="B39" s="145"/>
      <c r="C39" s="145"/>
      <c r="D39" s="145"/>
      <c r="E39" s="109" t="s">
        <v>97</v>
      </c>
      <c r="F39" s="17">
        <f>ExpenseCategoryList!K2</f>
        <v>0</v>
      </c>
    </row>
    <row r="40" spans="1:6" ht="30" customHeight="1" x14ac:dyDescent="0.2">
      <c r="A40" s="147" t="s">
        <v>140</v>
      </c>
      <c r="B40" s="147"/>
      <c r="C40" s="147"/>
      <c r="D40" s="147"/>
      <c r="E40" s="109" t="s">
        <v>98</v>
      </c>
      <c r="F40" s="105">
        <v>0</v>
      </c>
    </row>
    <row r="41" spans="1:6" ht="30" customHeight="1" x14ac:dyDescent="0.2">
      <c r="A41" s="145" t="s">
        <v>99</v>
      </c>
      <c r="B41" s="145"/>
      <c r="C41" s="145"/>
      <c r="D41" s="145"/>
      <c r="E41" s="109" t="s">
        <v>116</v>
      </c>
      <c r="F41" s="17">
        <f>ExpenseCategoryList!Q2</f>
        <v>0</v>
      </c>
    </row>
    <row r="42" spans="1:6" ht="45" customHeight="1" x14ac:dyDescent="0.2">
      <c r="A42" s="147" t="s">
        <v>100</v>
      </c>
      <c r="B42" s="147"/>
      <c r="C42" s="147"/>
      <c r="D42" s="147"/>
      <c r="E42" s="109" t="s">
        <v>117</v>
      </c>
      <c r="F42" s="17">
        <f>F44-F40</f>
        <v>0</v>
      </c>
    </row>
    <row r="43" spans="1:6" ht="30" customHeight="1" x14ac:dyDescent="0.2">
      <c r="A43" s="145" t="s">
        <v>101</v>
      </c>
      <c r="B43" s="145"/>
      <c r="C43" s="145"/>
      <c r="D43" s="145"/>
      <c r="E43" s="109" t="s">
        <v>120</v>
      </c>
      <c r="F43" s="17">
        <f>ExpenseCategoryList!$D$2</f>
        <v>0</v>
      </c>
    </row>
    <row r="44" spans="1:6" ht="30" customHeight="1" x14ac:dyDescent="0.2">
      <c r="A44" s="145" t="s">
        <v>144</v>
      </c>
      <c r="B44" s="145"/>
      <c r="C44" s="145"/>
      <c r="D44" s="145"/>
      <c r="E44" s="109" t="s">
        <v>121</v>
      </c>
      <c r="F44" s="17">
        <f>ExpenseCategoryList!$J$20</f>
        <v>0</v>
      </c>
    </row>
    <row r="45" spans="1:6" ht="30" customHeight="1" x14ac:dyDescent="0.2">
      <c r="A45" s="145" t="s">
        <v>143</v>
      </c>
      <c r="B45" s="145"/>
      <c r="C45" s="145"/>
      <c r="D45" s="145"/>
      <c r="E45" s="110"/>
      <c r="F45" s="17">
        <f>F43-F44</f>
        <v>0</v>
      </c>
    </row>
    <row r="46" spans="1:6" ht="30" customHeight="1" x14ac:dyDescent="0.2">
      <c r="A46" s="145" t="s">
        <v>123</v>
      </c>
      <c r="B46" s="145"/>
      <c r="C46" s="145"/>
      <c r="D46" s="145"/>
      <c r="E46" s="110"/>
      <c r="F46" s="111" t="str">
        <f>ExpenseCategoryList!R2</f>
        <v>いいえ</v>
      </c>
    </row>
    <row r="47" spans="1:6" ht="16.5" x14ac:dyDescent="0.2">
      <c r="A47" s="3"/>
      <c r="B47" s="3"/>
      <c r="C47" s="3"/>
      <c r="D47" s="3"/>
      <c r="E47" s="3"/>
      <c r="F47" s="3"/>
    </row>
    <row r="48" spans="1:6" ht="30" customHeight="1" x14ac:dyDescent="0.2">
      <c r="A48" s="3" t="s">
        <v>147</v>
      </c>
      <c r="B48" s="3"/>
      <c r="C48" s="3"/>
      <c r="D48" s="3"/>
      <c r="E48" s="3"/>
      <c r="F48" s="3"/>
    </row>
    <row r="49" spans="1:6" ht="30" customHeight="1" x14ac:dyDescent="0.2">
      <c r="A49" s="97" t="s">
        <v>127</v>
      </c>
      <c r="B49" s="124">
        <f>ExpenseCategoryList!$I$29</f>
        <v>0</v>
      </c>
      <c r="C49" s="98" t="s">
        <v>4</v>
      </c>
      <c r="D49" s="120">
        <f>ExpenseCategoryList!$G$29</f>
        <v>0</v>
      </c>
      <c r="E49" s="102" t="s">
        <v>142</v>
      </c>
      <c r="F49" s="3"/>
    </row>
    <row r="50" spans="1:6" ht="16.5" x14ac:dyDescent="0.2">
      <c r="B50" s="3"/>
      <c r="C50" s="3"/>
      <c r="D50" s="3"/>
      <c r="E50" s="3"/>
      <c r="F50" s="3"/>
    </row>
    <row r="51" spans="1:6" ht="30" customHeight="1" x14ac:dyDescent="0.2">
      <c r="A51" s="3" t="s">
        <v>134</v>
      </c>
      <c r="B51" s="3"/>
      <c r="C51" s="3"/>
      <c r="D51" s="3"/>
      <c r="E51" s="3"/>
      <c r="F51" s="3"/>
    </row>
    <row r="52" spans="1:6" ht="30" customHeight="1" x14ac:dyDescent="0.2">
      <c r="A52" s="97" t="s">
        <v>126</v>
      </c>
      <c r="B52" s="124">
        <f>ExpenseCategoryList!$I$29</f>
        <v>0</v>
      </c>
      <c r="C52" s="3"/>
      <c r="D52" s="3"/>
      <c r="E52" s="3"/>
      <c r="F52" s="3"/>
    </row>
    <row r="53" spans="1:6" ht="30" customHeight="1" x14ac:dyDescent="0.2">
      <c r="A53" s="104"/>
      <c r="B53" s="103"/>
      <c r="C53" s="3"/>
      <c r="D53" s="3"/>
      <c r="E53" s="3"/>
      <c r="F53" s="3"/>
    </row>
    <row r="54" spans="1:6" ht="30" customHeight="1" x14ac:dyDescent="0.2">
      <c r="A54" s="104"/>
      <c r="B54" s="103"/>
      <c r="C54" s="3"/>
      <c r="D54" s="3"/>
      <c r="E54" s="3"/>
      <c r="F54" s="3"/>
    </row>
    <row r="55" spans="1:6" ht="16.5" x14ac:dyDescent="0.2">
      <c r="A55" s="3"/>
      <c r="B55" s="3"/>
      <c r="C55" s="3"/>
      <c r="D55" s="3"/>
      <c r="E55" s="3"/>
      <c r="F55" s="3"/>
    </row>
    <row r="56" spans="1:6" ht="30" customHeight="1" x14ac:dyDescent="0.2">
      <c r="A56" s="96" t="s">
        <v>164</v>
      </c>
      <c r="C56" s="3"/>
      <c r="E56" s="3"/>
      <c r="F56" s="3"/>
    </row>
    <row r="57" spans="1:6" ht="30" customHeight="1" x14ac:dyDescent="0.2">
      <c r="A57" s="3" t="s">
        <v>128</v>
      </c>
      <c r="B57" s="3"/>
      <c r="C57" s="3"/>
      <c r="D57" s="3"/>
      <c r="E57" s="3"/>
      <c r="F57" s="3"/>
    </row>
    <row r="58" spans="1:6" ht="30" customHeight="1" x14ac:dyDescent="0.2">
      <c r="A58" s="142" t="s">
        <v>133</v>
      </c>
      <c r="B58" s="142"/>
      <c r="C58" s="142"/>
      <c r="D58" s="3"/>
      <c r="E58" s="3"/>
      <c r="F58" s="3"/>
    </row>
    <row r="59" spans="1:6" ht="24.9" customHeight="1" x14ac:dyDescent="0.2">
      <c r="A59" s="99" t="s">
        <v>102</v>
      </c>
      <c r="B59" s="99" t="s">
        <v>103</v>
      </c>
      <c r="C59" s="99" t="s">
        <v>104</v>
      </c>
      <c r="D59" s="3"/>
      <c r="E59" s="3"/>
      <c r="F59" s="3"/>
    </row>
    <row r="60" spans="1:6" ht="30" customHeight="1" x14ac:dyDescent="0.2">
      <c r="A60" s="16" t="s">
        <v>129</v>
      </c>
      <c r="B60" s="120">
        <f>F44</f>
        <v>0</v>
      </c>
      <c r="C60" s="100"/>
      <c r="D60" s="3"/>
      <c r="E60" s="3"/>
      <c r="F60" s="3"/>
    </row>
    <row r="61" spans="1:6" ht="30" customHeight="1" x14ac:dyDescent="0.2">
      <c r="A61" s="16" t="s">
        <v>130</v>
      </c>
      <c r="B61" s="121">
        <v>0</v>
      </c>
      <c r="C61" s="100"/>
      <c r="D61" s="3"/>
      <c r="E61" s="3"/>
      <c r="F61" s="3"/>
    </row>
    <row r="62" spans="1:6" ht="30" customHeight="1" x14ac:dyDescent="0.2">
      <c r="A62" s="16" t="s">
        <v>131</v>
      </c>
      <c r="B62" s="121">
        <v>0</v>
      </c>
      <c r="C62" s="106"/>
      <c r="D62" s="3"/>
      <c r="E62" s="3"/>
      <c r="F62" s="3"/>
    </row>
    <row r="63" spans="1:6" ht="30" customHeight="1" x14ac:dyDescent="0.2">
      <c r="A63" s="16" t="s">
        <v>106</v>
      </c>
      <c r="B63" s="121">
        <v>0</v>
      </c>
      <c r="C63" s="106"/>
      <c r="D63" s="3"/>
      <c r="E63" s="3"/>
      <c r="F63" s="3"/>
    </row>
    <row r="64" spans="1:6" ht="30" customHeight="1" x14ac:dyDescent="0.2">
      <c r="A64" s="16" t="s">
        <v>107</v>
      </c>
      <c r="B64" s="120">
        <f>SUM(B60:B63)</f>
        <v>0</v>
      </c>
      <c r="C64" s="100"/>
      <c r="D64" s="3"/>
      <c r="E64" s="3"/>
      <c r="F64" s="3"/>
    </row>
    <row r="65" spans="1:6" ht="30" customHeight="1" x14ac:dyDescent="0.2">
      <c r="A65" s="3"/>
      <c r="B65" s="18"/>
      <c r="C65" s="3"/>
      <c r="D65" s="3"/>
      <c r="E65" s="3"/>
      <c r="F65" s="3"/>
    </row>
    <row r="66" spans="1:6" ht="48.9" customHeight="1" x14ac:dyDescent="0.2">
      <c r="A66" s="3" t="s">
        <v>135</v>
      </c>
      <c r="B66" s="3"/>
      <c r="C66" s="3"/>
      <c r="D66" s="3"/>
      <c r="E66" s="3"/>
      <c r="F66" s="3"/>
    </row>
    <row r="67" spans="1:6" ht="30" customHeight="1" x14ac:dyDescent="0.2">
      <c r="A67" s="142" t="s">
        <v>136</v>
      </c>
      <c r="B67" s="142"/>
      <c r="C67" s="142"/>
      <c r="D67" s="3"/>
      <c r="E67" s="3"/>
      <c r="F67" s="3"/>
    </row>
    <row r="68" spans="1:6" ht="30" customHeight="1" x14ac:dyDescent="0.2">
      <c r="A68" s="99" t="s">
        <v>102</v>
      </c>
      <c r="B68" s="99" t="s">
        <v>103</v>
      </c>
      <c r="C68" s="99" t="s">
        <v>104</v>
      </c>
      <c r="D68" s="3"/>
      <c r="E68" s="3"/>
      <c r="F68" s="3"/>
    </row>
    <row r="69" spans="1:6" ht="30" customHeight="1" x14ac:dyDescent="0.2">
      <c r="A69" s="16" t="s">
        <v>105</v>
      </c>
      <c r="B69" s="122">
        <v>0</v>
      </c>
      <c r="C69" s="100"/>
      <c r="D69" s="3"/>
      <c r="E69" s="3"/>
      <c r="F69" s="3"/>
    </row>
    <row r="70" spans="1:6" ht="30" customHeight="1" x14ac:dyDescent="0.2">
      <c r="A70" s="16" t="s">
        <v>132</v>
      </c>
      <c r="B70" s="122">
        <v>0</v>
      </c>
      <c r="C70" s="112"/>
      <c r="D70" s="3"/>
      <c r="E70" s="3"/>
      <c r="F70" s="3"/>
    </row>
    <row r="71" spans="1:6" ht="30" customHeight="1" x14ac:dyDescent="0.2">
      <c r="A71" s="16" t="s">
        <v>108</v>
      </c>
      <c r="B71" s="122">
        <v>0</v>
      </c>
      <c r="C71" s="106"/>
      <c r="D71" s="3"/>
      <c r="E71" s="3"/>
      <c r="F71" s="3"/>
    </row>
    <row r="72" spans="1:6" ht="30" customHeight="1" x14ac:dyDescent="0.2">
      <c r="A72" s="16" t="s">
        <v>137</v>
      </c>
      <c r="B72" s="123">
        <f>SUM(B69:B71)</f>
        <v>0</v>
      </c>
      <c r="C72" s="100"/>
      <c r="D72" s="3"/>
      <c r="E72" s="3"/>
      <c r="F72" s="3"/>
    </row>
    <row r="73" spans="1:6" ht="16.5" x14ac:dyDescent="0.2">
      <c r="A73" s="3"/>
      <c r="B73" s="3"/>
      <c r="C73" s="3"/>
      <c r="D73" s="3"/>
      <c r="E73" s="3"/>
      <c r="F73" s="3"/>
    </row>
    <row r="74" spans="1:6" ht="16.5" x14ac:dyDescent="0.2">
      <c r="A74" s="3"/>
      <c r="B74" s="3"/>
      <c r="C74" s="3"/>
      <c r="D74" s="3"/>
      <c r="E74" s="3"/>
      <c r="F74" s="3"/>
    </row>
    <row r="75" spans="1:6" ht="16.5" x14ac:dyDescent="0.2">
      <c r="A75" s="3"/>
      <c r="B75" s="3"/>
      <c r="C75" s="3"/>
      <c r="D75" s="3"/>
      <c r="E75" s="3"/>
      <c r="F75" s="3"/>
    </row>
    <row r="76" spans="1:6" ht="16.5" x14ac:dyDescent="0.2">
      <c r="A76" s="3"/>
      <c r="B76" s="3"/>
      <c r="C76" s="3"/>
      <c r="D76" s="3"/>
      <c r="E76" s="3"/>
      <c r="F76" s="3"/>
    </row>
    <row r="77" spans="1:6" ht="16.5" x14ac:dyDescent="0.2">
      <c r="A77" s="3"/>
      <c r="B77" s="3"/>
      <c r="C77" s="3"/>
      <c r="D77" s="3"/>
      <c r="E77" s="3"/>
      <c r="F77" s="3"/>
    </row>
    <row r="78" spans="1:6" ht="16.5" x14ac:dyDescent="0.2">
      <c r="A78" s="3"/>
      <c r="B78" s="3"/>
      <c r="C78" s="3"/>
      <c r="D78" s="3"/>
      <c r="E78" s="3"/>
      <c r="F78" s="3"/>
    </row>
    <row r="79" spans="1:6" ht="16.5" x14ac:dyDescent="0.2">
      <c r="A79" s="3"/>
      <c r="B79" s="3"/>
      <c r="C79" s="3"/>
      <c r="D79" s="3"/>
      <c r="E79" s="3"/>
      <c r="F79" s="3"/>
    </row>
    <row r="80" spans="1:6" ht="16.5" x14ac:dyDescent="0.2">
      <c r="A80" s="3"/>
      <c r="B80" s="3"/>
      <c r="C80" s="3"/>
      <c r="D80" s="3"/>
      <c r="E80" s="3"/>
      <c r="F80" s="3"/>
    </row>
    <row r="81" spans="1:6" ht="16.5" x14ac:dyDescent="0.2">
      <c r="A81" s="3"/>
      <c r="B81" s="3"/>
      <c r="C81" s="3"/>
      <c r="D81" s="3"/>
      <c r="E81" s="3"/>
      <c r="F81" s="3"/>
    </row>
    <row r="82" spans="1:6" ht="16.5" x14ac:dyDescent="0.2">
      <c r="A82" s="3"/>
      <c r="B82" s="3"/>
      <c r="C82" s="3"/>
      <c r="D82" s="3"/>
      <c r="E82" s="3"/>
      <c r="F82" s="3"/>
    </row>
    <row r="83" spans="1:6" ht="16.5" x14ac:dyDescent="0.2">
      <c r="A83" s="3"/>
      <c r="B83" s="3"/>
      <c r="C83" s="3"/>
      <c r="D83" s="3"/>
      <c r="E83" s="3"/>
      <c r="F83" s="3"/>
    </row>
    <row r="84" spans="1:6" ht="16.5" x14ac:dyDescent="0.2">
      <c r="A84" s="3"/>
      <c r="B84" s="3"/>
      <c r="C84" s="3"/>
      <c r="D84" s="3"/>
      <c r="E84" s="3"/>
      <c r="F84" s="3"/>
    </row>
    <row r="85" spans="1:6" ht="16.5" x14ac:dyDescent="0.2">
      <c r="A85" s="3"/>
      <c r="B85" s="3"/>
      <c r="C85" s="3"/>
      <c r="D85" s="3"/>
      <c r="E85" s="3"/>
      <c r="F85" s="3"/>
    </row>
    <row r="86" spans="1:6" ht="16.5" x14ac:dyDescent="0.2">
      <c r="A86" s="3"/>
      <c r="B86" s="3"/>
      <c r="C86" s="3"/>
      <c r="D86" s="3"/>
      <c r="E86" s="3"/>
      <c r="F86" s="3"/>
    </row>
    <row r="87" spans="1:6" ht="16.5" x14ac:dyDescent="0.2">
      <c r="A87" s="3"/>
      <c r="B87" s="3"/>
      <c r="C87" s="3"/>
      <c r="D87" s="3"/>
      <c r="E87" s="3"/>
      <c r="F87" s="3"/>
    </row>
    <row r="88" spans="1:6" ht="16.5" x14ac:dyDescent="0.2">
      <c r="A88" s="3"/>
      <c r="B88" s="3"/>
      <c r="C88" s="3"/>
      <c r="D88" s="3"/>
      <c r="E88" s="3"/>
      <c r="F88" s="3"/>
    </row>
    <row r="89" spans="1:6" ht="16.5" x14ac:dyDescent="0.2">
      <c r="A89" s="3"/>
      <c r="B89" s="3"/>
      <c r="C89" s="3"/>
      <c r="D89" s="3"/>
      <c r="E89" s="3"/>
      <c r="F89" s="3"/>
    </row>
    <row r="90" spans="1:6" ht="16.5" x14ac:dyDescent="0.2">
      <c r="A90" s="3"/>
      <c r="B90" s="3"/>
      <c r="C90" s="3"/>
      <c r="D90" s="3"/>
      <c r="E90" s="3"/>
      <c r="F90" s="3"/>
    </row>
    <row r="91" spans="1:6" ht="16.5" x14ac:dyDescent="0.2">
      <c r="A91" s="3"/>
      <c r="B91" s="3"/>
      <c r="C91" s="3"/>
      <c r="D91" s="3"/>
      <c r="E91" s="3"/>
      <c r="F91" s="3"/>
    </row>
    <row r="92" spans="1:6" ht="16.5" x14ac:dyDescent="0.2">
      <c r="A92" s="3"/>
      <c r="B92" s="3"/>
      <c r="C92" s="3"/>
      <c r="D92" s="3"/>
      <c r="E92" s="3"/>
      <c r="F92" s="3"/>
    </row>
    <row r="93" spans="1:6" ht="16.5" x14ac:dyDescent="0.2">
      <c r="A93" s="3"/>
      <c r="B93" s="3"/>
      <c r="C93" s="3"/>
      <c r="D93" s="3"/>
      <c r="E93" s="3"/>
      <c r="F93" s="3"/>
    </row>
    <row r="94" spans="1:6" ht="16.5" x14ac:dyDescent="0.2">
      <c r="A94" s="3"/>
      <c r="B94" s="3"/>
      <c r="C94" s="3"/>
      <c r="D94" s="3"/>
      <c r="E94" s="3"/>
      <c r="F94" s="3"/>
    </row>
    <row r="95" spans="1:6" ht="16.5" x14ac:dyDescent="0.2">
      <c r="A95" s="3"/>
      <c r="B95" s="3"/>
      <c r="C95" s="3"/>
      <c r="D95" s="3"/>
      <c r="E95" s="3"/>
      <c r="F95" s="3"/>
    </row>
    <row r="96" spans="1:6" ht="16.5" x14ac:dyDescent="0.2">
      <c r="A96" s="3"/>
      <c r="B96" s="3"/>
      <c r="C96" s="3"/>
      <c r="D96" s="3"/>
      <c r="E96" s="3"/>
      <c r="F96" s="3"/>
    </row>
    <row r="97" spans="1:6" ht="16.5" x14ac:dyDescent="0.2">
      <c r="A97" s="3"/>
      <c r="B97" s="3"/>
      <c r="C97" s="3"/>
      <c r="D97" s="3"/>
      <c r="E97" s="3"/>
      <c r="F97" s="3"/>
    </row>
    <row r="98" spans="1:6" ht="16.5" x14ac:dyDescent="0.2">
      <c r="A98" s="3"/>
      <c r="B98" s="3"/>
      <c r="C98" s="3"/>
      <c r="D98" s="3"/>
      <c r="E98" s="3"/>
      <c r="F98" s="3"/>
    </row>
    <row r="99" spans="1:6" ht="16.5" x14ac:dyDescent="0.2">
      <c r="A99" s="3"/>
      <c r="B99" s="3"/>
      <c r="C99" s="3"/>
      <c r="D99" s="3"/>
      <c r="E99" s="3"/>
      <c r="F99" s="3"/>
    </row>
    <row r="100" spans="1:6" ht="16.5" x14ac:dyDescent="0.2">
      <c r="A100" s="3"/>
      <c r="B100" s="3"/>
      <c r="C100" s="3"/>
      <c r="D100" s="3"/>
      <c r="E100" s="3"/>
      <c r="F100" s="3"/>
    </row>
    <row r="101" spans="1:6" ht="16.5" x14ac:dyDescent="0.2">
      <c r="A101" s="3"/>
      <c r="B101" s="3"/>
      <c r="C101" s="3"/>
      <c r="D101" s="3"/>
      <c r="E101" s="3"/>
      <c r="F101" s="3"/>
    </row>
    <row r="102" spans="1:6" ht="16.5" x14ac:dyDescent="0.2">
      <c r="A102" s="3"/>
      <c r="B102" s="3"/>
      <c r="C102" s="3"/>
      <c r="D102" s="3"/>
      <c r="E102" s="3"/>
      <c r="F102" s="3"/>
    </row>
    <row r="103" spans="1:6" ht="16.5" x14ac:dyDescent="0.2">
      <c r="A103" s="3"/>
      <c r="B103" s="3"/>
      <c r="C103" s="3"/>
      <c r="D103" s="3"/>
      <c r="E103" s="3"/>
      <c r="F103" s="3"/>
    </row>
    <row r="104" spans="1:6" ht="16.5" x14ac:dyDescent="0.2">
      <c r="A104" s="3"/>
      <c r="B104" s="3"/>
      <c r="C104" s="3"/>
      <c r="D104" s="3"/>
      <c r="E104" s="3"/>
      <c r="F104" s="3"/>
    </row>
    <row r="105" spans="1:6" ht="16.5" x14ac:dyDescent="0.2">
      <c r="A105" s="3"/>
      <c r="B105" s="3"/>
      <c r="C105" s="3"/>
      <c r="D105" s="3"/>
      <c r="E105" s="3"/>
      <c r="F105" s="3"/>
    </row>
    <row r="106" spans="1:6" ht="16.5" x14ac:dyDescent="0.2">
      <c r="A106" s="3"/>
      <c r="B106" s="3"/>
      <c r="C106" s="3"/>
      <c r="D106" s="3"/>
      <c r="E106" s="3"/>
      <c r="F106" s="3"/>
    </row>
    <row r="107" spans="1:6" ht="16.5" x14ac:dyDescent="0.2">
      <c r="A107" s="3"/>
      <c r="B107" s="3"/>
      <c r="C107" s="3"/>
      <c r="D107" s="3"/>
      <c r="E107" s="3"/>
      <c r="F107" s="3"/>
    </row>
    <row r="108" spans="1:6" ht="16.5" x14ac:dyDescent="0.2">
      <c r="A108" s="3"/>
      <c r="B108" s="3"/>
      <c r="C108" s="3"/>
      <c r="D108" s="3"/>
      <c r="E108" s="3"/>
      <c r="F108" s="3"/>
    </row>
    <row r="109" spans="1:6" ht="16.5" x14ac:dyDescent="0.2">
      <c r="A109" s="3"/>
      <c r="B109" s="3"/>
      <c r="C109" s="3"/>
      <c r="D109" s="3"/>
      <c r="E109" s="3"/>
      <c r="F109" s="3"/>
    </row>
    <row r="110" spans="1:6" ht="16.5" x14ac:dyDescent="0.2">
      <c r="A110" s="3"/>
      <c r="B110" s="3"/>
      <c r="C110" s="3"/>
      <c r="D110" s="3"/>
      <c r="E110" s="3"/>
      <c r="F110" s="3"/>
    </row>
    <row r="111" spans="1:6" ht="16.5" x14ac:dyDescent="0.2">
      <c r="A111" s="3"/>
      <c r="B111" s="3"/>
      <c r="C111" s="3"/>
      <c r="D111" s="3"/>
      <c r="E111" s="3"/>
      <c r="F111" s="3"/>
    </row>
    <row r="112" spans="1:6" ht="16.5" x14ac:dyDescent="0.2">
      <c r="A112" s="3"/>
      <c r="B112" s="3"/>
      <c r="C112" s="3"/>
      <c r="D112" s="3"/>
      <c r="E112" s="3"/>
      <c r="F112" s="3"/>
    </row>
    <row r="113" spans="1:6" ht="16.5" x14ac:dyDescent="0.2">
      <c r="A113" s="3"/>
      <c r="B113" s="3"/>
      <c r="C113" s="3"/>
      <c r="D113" s="3"/>
      <c r="E113" s="3"/>
      <c r="F113" s="3"/>
    </row>
    <row r="114" spans="1:6" ht="16.5" x14ac:dyDescent="0.2">
      <c r="A114" s="3"/>
      <c r="B114" s="3"/>
      <c r="C114" s="3"/>
      <c r="D114" s="3"/>
      <c r="E114" s="3"/>
      <c r="F114" s="3"/>
    </row>
    <row r="115" spans="1:6" ht="16.5" x14ac:dyDescent="0.2">
      <c r="A115" s="3"/>
      <c r="B115" s="3"/>
      <c r="C115" s="3"/>
      <c r="D115" s="3"/>
      <c r="E115" s="3"/>
      <c r="F115" s="3"/>
    </row>
    <row r="116" spans="1:6" ht="16.5" x14ac:dyDescent="0.2">
      <c r="A116" s="3"/>
      <c r="B116" s="3"/>
      <c r="C116" s="3"/>
      <c r="D116" s="3"/>
      <c r="E116" s="3"/>
      <c r="F116" s="3"/>
    </row>
    <row r="117" spans="1:6" ht="16.5" x14ac:dyDescent="0.2">
      <c r="A117" s="3"/>
      <c r="B117" s="3"/>
      <c r="C117" s="3"/>
      <c r="D117" s="3"/>
      <c r="E117" s="3"/>
      <c r="F117" s="3"/>
    </row>
    <row r="118" spans="1:6" ht="16.5" x14ac:dyDescent="0.2">
      <c r="A118" s="3"/>
      <c r="B118" s="3"/>
      <c r="C118" s="3"/>
      <c r="D118" s="3"/>
      <c r="E118" s="3"/>
      <c r="F118" s="3"/>
    </row>
    <row r="119" spans="1:6" ht="16.5" x14ac:dyDescent="0.2">
      <c r="A119" s="3"/>
      <c r="B119" s="3"/>
      <c r="C119" s="3"/>
      <c r="D119" s="3"/>
      <c r="E119" s="3"/>
      <c r="F119" s="3"/>
    </row>
    <row r="120" spans="1:6" ht="16.5" x14ac:dyDescent="0.2">
      <c r="A120" s="3"/>
      <c r="B120" s="3"/>
      <c r="C120" s="3"/>
      <c r="D120" s="3"/>
      <c r="E120" s="3"/>
      <c r="F120" s="3"/>
    </row>
    <row r="121" spans="1:6" ht="16.5" x14ac:dyDescent="0.2">
      <c r="A121" s="3"/>
      <c r="B121" s="3"/>
      <c r="C121" s="3"/>
      <c r="D121" s="3"/>
      <c r="E121" s="3"/>
      <c r="F121" s="3"/>
    </row>
    <row r="122" spans="1:6" ht="16.5" x14ac:dyDescent="0.2">
      <c r="A122" s="3"/>
      <c r="B122" s="3"/>
      <c r="C122" s="3"/>
      <c r="D122" s="3"/>
      <c r="E122" s="3"/>
      <c r="F122" s="3"/>
    </row>
    <row r="123" spans="1:6" ht="16.5" x14ac:dyDescent="0.2">
      <c r="A123" s="3"/>
      <c r="B123" s="3"/>
      <c r="C123" s="3"/>
      <c r="D123" s="3"/>
      <c r="E123" s="3"/>
      <c r="F123" s="3"/>
    </row>
    <row r="124" spans="1:6" ht="16.5" x14ac:dyDescent="0.2">
      <c r="A124" s="3"/>
      <c r="B124" s="3"/>
      <c r="C124" s="3"/>
      <c r="D124" s="3"/>
      <c r="E124" s="3"/>
      <c r="F124" s="3"/>
    </row>
    <row r="125" spans="1:6" ht="16.5" x14ac:dyDescent="0.2">
      <c r="A125" s="3"/>
      <c r="B125" s="3"/>
      <c r="C125" s="3"/>
      <c r="D125" s="3"/>
      <c r="E125" s="3"/>
      <c r="F125" s="3"/>
    </row>
    <row r="126" spans="1:6" ht="16.5" x14ac:dyDescent="0.2">
      <c r="A126" s="3"/>
      <c r="B126" s="3"/>
      <c r="C126" s="3"/>
      <c r="D126" s="3"/>
      <c r="E126" s="3"/>
      <c r="F126" s="3"/>
    </row>
    <row r="127" spans="1:6" ht="16.5" x14ac:dyDescent="0.2">
      <c r="A127" s="3"/>
      <c r="B127" s="3"/>
      <c r="C127" s="3"/>
      <c r="D127" s="3"/>
      <c r="E127" s="3"/>
      <c r="F127" s="3"/>
    </row>
    <row r="128" spans="1:6" ht="16.5" x14ac:dyDescent="0.2">
      <c r="A128" s="3"/>
      <c r="B128" s="3"/>
      <c r="C128" s="3"/>
      <c r="D128" s="3"/>
      <c r="E128" s="3"/>
      <c r="F128" s="3"/>
    </row>
    <row r="129" spans="1:6" ht="16.5" x14ac:dyDescent="0.2">
      <c r="A129" s="3"/>
      <c r="B129" s="3"/>
      <c r="C129" s="3"/>
      <c r="D129" s="3"/>
      <c r="E129" s="3"/>
      <c r="F129" s="3"/>
    </row>
    <row r="130" spans="1:6" ht="16.5" x14ac:dyDescent="0.2">
      <c r="A130" s="3"/>
      <c r="B130" s="3"/>
      <c r="C130" s="3"/>
      <c r="D130" s="3"/>
      <c r="E130" s="3"/>
      <c r="F130" s="3"/>
    </row>
    <row r="131" spans="1:6" ht="16.5" x14ac:dyDescent="0.2">
      <c r="A131" s="3"/>
      <c r="B131" s="3"/>
      <c r="C131" s="3"/>
      <c r="D131" s="3"/>
      <c r="E131" s="3"/>
      <c r="F131" s="3"/>
    </row>
    <row r="132" spans="1:6" ht="16.5" x14ac:dyDescent="0.2">
      <c r="A132" s="3"/>
      <c r="B132" s="3"/>
      <c r="C132" s="3"/>
      <c r="D132" s="3"/>
      <c r="E132" s="3"/>
      <c r="F132" s="3"/>
    </row>
    <row r="133" spans="1:6" ht="16.5" x14ac:dyDescent="0.2">
      <c r="A133" s="3"/>
      <c r="B133" s="3"/>
      <c r="C133" s="3"/>
      <c r="D133" s="3"/>
      <c r="E133" s="3"/>
      <c r="F133" s="3"/>
    </row>
    <row r="134" spans="1:6" ht="16.5" x14ac:dyDescent="0.2">
      <c r="A134" s="3"/>
      <c r="B134" s="3"/>
      <c r="C134" s="3"/>
      <c r="D134" s="3"/>
      <c r="E134" s="3"/>
      <c r="F134" s="3"/>
    </row>
    <row r="135" spans="1:6" ht="16.5" x14ac:dyDescent="0.2">
      <c r="A135" s="3"/>
      <c r="B135" s="3"/>
      <c r="C135" s="3"/>
      <c r="D135" s="3"/>
      <c r="E135" s="3"/>
      <c r="F135" s="3"/>
    </row>
    <row r="136" spans="1:6" ht="16.5" x14ac:dyDescent="0.2">
      <c r="A136" s="3"/>
      <c r="B136" s="3"/>
      <c r="C136" s="3"/>
      <c r="D136" s="3"/>
      <c r="E136" s="3"/>
      <c r="F136" s="3"/>
    </row>
    <row r="137" spans="1:6" ht="16.5" x14ac:dyDescent="0.2">
      <c r="A137" s="3"/>
      <c r="B137" s="3"/>
      <c r="C137" s="3"/>
      <c r="D137" s="3"/>
      <c r="E137" s="3"/>
      <c r="F137" s="3"/>
    </row>
    <row r="138" spans="1:6" ht="16.5" x14ac:dyDescent="0.2">
      <c r="A138" s="3"/>
      <c r="B138" s="3"/>
      <c r="C138" s="3"/>
      <c r="D138" s="3"/>
      <c r="E138" s="3"/>
      <c r="F138" s="3"/>
    </row>
    <row r="139" spans="1:6" ht="16.5" x14ac:dyDescent="0.2">
      <c r="A139" s="3"/>
      <c r="B139" s="3"/>
      <c r="C139" s="3"/>
      <c r="D139" s="3"/>
      <c r="E139" s="3"/>
      <c r="F139" s="3"/>
    </row>
    <row r="140" spans="1:6" ht="16.5" x14ac:dyDescent="0.2">
      <c r="A140" s="3"/>
      <c r="B140" s="3"/>
      <c r="C140" s="3"/>
      <c r="D140" s="3"/>
      <c r="E140" s="3"/>
      <c r="F140" s="3"/>
    </row>
    <row r="141" spans="1:6" ht="16.5" x14ac:dyDescent="0.2">
      <c r="A141" s="3"/>
      <c r="B141" s="3"/>
      <c r="C141" s="3"/>
      <c r="D141" s="3"/>
      <c r="E141" s="3"/>
      <c r="F141" s="3"/>
    </row>
    <row r="142" spans="1:6" ht="16.5" x14ac:dyDescent="0.2">
      <c r="A142" s="3"/>
      <c r="B142" s="3"/>
      <c r="C142" s="3"/>
      <c r="D142" s="3"/>
      <c r="E142" s="3"/>
      <c r="F142" s="3"/>
    </row>
    <row r="143" spans="1:6" ht="16.5" x14ac:dyDescent="0.2">
      <c r="A143" s="3"/>
      <c r="B143" s="3"/>
      <c r="C143" s="3"/>
      <c r="D143" s="3"/>
      <c r="E143" s="3"/>
      <c r="F143" s="3"/>
    </row>
    <row r="144" spans="1:6" ht="16.5" x14ac:dyDescent="0.2">
      <c r="A144" s="3"/>
      <c r="B144" s="3"/>
      <c r="C144" s="3"/>
      <c r="D144" s="3"/>
      <c r="E144" s="3"/>
      <c r="F144" s="3"/>
    </row>
    <row r="145" spans="1:6" ht="16.5" x14ac:dyDescent="0.2">
      <c r="A145" s="3"/>
      <c r="B145" s="3"/>
      <c r="C145" s="3"/>
      <c r="D145" s="3"/>
      <c r="E145" s="3"/>
      <c r="F145" s="3"/>
    </row>
    <row r="146" spans="1:6" ht="16.5" x14ac:dyDescent="0.2">
      <c r="A146" s="3"/>
      <c r="B146" s="3"/>
      <c r="C146" s="3"/>
      <c r="D146" s="3"/>
      <c r="E146" s="3"/>
      <c r="F146" s="3"/>
    </row>
    <row r="147" spans="1:6" ht="16.5" x14ac:dyDescent="0.2">
      <c r="A147" s="3"/>
      <c r="B147" s="3"/>
      <c r="C147" s="3"/>
      <c r="D147" s="3"/>
      <c r="E147" s="3"/>
      <c r="F147" s="3"/>
    </row>
    <row r="148" spans="1:6" ht="16.5" x14ac:dyDescent="0.2">
      <c r="A148" s="3"/>
      <c r="B148" s="3"/>
      <c r="C148" s="3"/>
      <c r="D148" s="3"/>
      <c r="E148" s="3"/>
      <c r="F148" s="3"/>
    </row>
    <row r="149" spans="1:6" ht="16.5" x14ac:dyDescent="0.2">
      <c r="A149" s="3"/>
      <c r="B149" s="3"/>
      <c r="C149" s="3"/>
      <c r="D149" s="3"/>
      <c r="E149" s="3"/>
      <c r="F149" s="3"/>
    </row>
    <row r="150" spans="1:6" ht="16.5" x14ac:dyDescent="0.2">
      <c r="A150" s="3"/>
      <c r="B150" s="3"/>
      <c r="C150" s="3"/>
      <c r="D150" s="3"/>
      <c r="E150" s="3"/>
      <c r="F150" s="3"/>
    </row>
    <row r="151" spans="1:6" ht="16.5" x14ac:dyDescent="0.2">
      <c r="A151" s="3"/>
      <c r="B151" s="3"/>
      <c r="C151" s="3"/>
      <c r="D151" s="3"/>
      <c r="E151" s="3"/>
      <c r="F151" s="3"/>
    </row>
    <row r="152" spans="1:6" ht="16.5" x14ac:dyDescent="0.2">
      <c r="A152" s="3"/>
      <c r="B152" s="3"/>
      <c r="C152" s="3"/>
      <c r="D152" s="3"/>
      <c r="E152" s="3"/>
      <c r="F152" s="3"/>
    </row>
    <row r="153" spans="1:6" ht="16.5" x14ac:dyDescent="0.2">
      <c r="A153" s="3"/>
      <c r="B153" s="3"/>
      <c r="C153" s="3"/>
      <c r="D153" s="3"/>
      <c r="E153" s="3"/>
      <c r="F153" s="3"/>
    </row>
    <row r="154" spans="1:6" ht="16.5" x14ac:dyDescent="0.2">
      <c r="A154" s="3"/>
      <c r="B154" s="3"/>
      <c r="C154" s="3"/>
      <c r="D154" s="3"/>
      <c r="E154" s="3"/>
      <c r="F154" s="3"/>
    </row>
    <row r="155" spans="1:6" ht="16.5" x14ac:dyDescent="0.2">
      <c r="A155" s="3"/>
      <c r="B155" s="3"/>
      <c r="C155" s="3"/>
      <c r="D155" s="3"/>
      <c r="E155" s="3"/>
      <c r="F155" s="3"/>
    </row>
    <row r="156" spans="1:6" ht="16.5" x14ac:dyDescent="0.2">
      <c r="A156" s="3"/>
      <c r="B156" s="3"/>
      <c r="C156" s="3"/>
      <c r="D156" s="3"/>
      <c r="E156" s="3"/>
      <c r="F156" s="3"/>
    </row>
    <row r="157" spans="1:6" ht="16.5" x14ac:dyDescent="0.2">
      <c r="A157" s="3"/>
      <c r="B157" s="3"/>
      <c r="C157" s="3"/>
      <c r="D157" s="3"/>
      <c r="E157" s="3"/>
      <c r="F157" s="3"/>
    </row>
    <row r="158" spans="1:6" ht="16.5" x14ac:dyDescent="0.2">
      <c r="A158" s="3"/>
      <c r="B158" s="3"/>
      <c r="C158" s="3"/>
      <c r="D158" s="3"/>
      <c r="E158" s="3"/>
      <c r="F158" s="3"/>
    </row>
    <row r="159" spans="1:6" ht="16.5" x14ac:dyDescent="0.2">
      <c r="A159" s="3"/>
      <c r="B159" s="3"/>
      <c r="C159" s="3"/>
      <c r="D159" s="3"/>
      <c r="E159" s="3"/>
      <c r="F159" s="3"/>
    </row>
    <row r="160" spans="1:6" ht="16.5" x14ac:dyDescent="0.2">
      <c r="A160" s="3"/>
      <c r="B160" s="3"/>
      <c r="C160" s="3"/>
      <c r="D160" s="3"/>
      <c r="E160" s="3"/>
      <c r="F160" s="3"/>
    </row>
    <row r="161" spans="1:6" ht="16.5" x14ac:dyDescent="0.2">
      <c r="A161" s="3"/>
      <c r="B161" s="3"/>
      <c r="C161" s="3"/>
      <c r="D161" s="3"/>
      <c r="E161" s="3"/>
      <c r="F161" s="3"/>
    </row>
    <row r="162" spans="1:6" ht="16.5" x14ac:dyDescent="0.2">
      <c r="A162" s="3"/>
      <c r="B162" s="3"/>
      <c r="C162" s="3"/>
      <c r="D162" s="3"/>
      <c r="E162" s="3"/>
      <c r="F162" s="3"/>
    </row>
    <row r="163" spans="1:6" ht="16.5" x14ac:dyDescent="0.2">
      <c r="A163" s="3"/>
      <c r="B163" s="3"/>
      <c r="C163" s="3"/>
      <c r="D163" s="3"/>
      <c r="E163" s="3"/>
      <c r="F163" s="3"/>
    </row>
    <row r="164" spans="1:6" ht="16.5" x14ac:dyDescent="0.2">
      <c r="A164" s="3"/>
      <c r="B164" s="3"/>
      <c r="C164" s="3"/>
      <c r="D164" s="3"/>
      <c r="E164" s="3"/>
      <c r="F164" s="3"/>
    </row>
    <row r="165" spans="1:6" ht="16.5" x14ac:dyDescent="0.2">
      <c r="A165" s="3"/>
      <c r="B165" s="3"/>
      <c r="C165" s="3"/>
      <c r="D165" s="3"/>
      <c r="E165" s="3"/>
      <c r="F165" s="3"/>
    </row>
    <row r="166" spans="1:6" ht="16.5" x14ac:dyDescent="0.2">
      <c r="A166" s="3"/>
      <c r="B166" s="3"/>
      <c r="C166" s="3"/>
      <c r="D166" s="3"/>
      <c r="E166" s="3"/>
      <c r="F166" s="3"/>
    </row>
    <row r="167" spans="1:6" ht="16.5" x14ac:dyDescent="0.2">
      <c r="A167" s="3"/>
      <c r="B167" s="3"/>
      <c r="C167" s="3"/>
      <c r="D167" s="3"/>
      <c r="E167" s="3"/>
      <c r="F167" s="3"/>
    </row>
    <row r="168" spans="1:6" ht="16.5" x14ac:dyDescent="0.2">
      <c r="A168" s="3"/>
      <c r="B168" s="3"/>
      <c r="C168" s="3"/>
      <c r="D168" s="3"/>
      <c r="E168" s="3"/>
      <c r="F168" s="3"/>
    </row>
    <row r="169" spans="1:6" ht="16.5" x14ac:dyDescent="0.2">
      <c r="A169" s="3"/>
      <c r="B169" s="3"/>
      <c r="C169" s="3"/>
      <c r="D169" s="3"/>
      <c r="E169" s="3"/>
      <c r="F169" s="3"/>
    </row>
    <row r="170" spans="1:6" ht="16.5" x14ac:dyDescent="0.2">
      <c r="A170" s="3"/>
      <c r="B170" s="3"/>
      <c r="C170" s="3"/>
      <c r="D170" s="3"/>
      <c r="E170" s="3"/>
      <c r="F170" s="3"/>
    </row>
    <row r="171" spans="1:6" ht="16.5" x14ac:dyDescent="0.2">
      <c r="A171" s="3"/>
      <c r="B171" s="3"/>
      <c r="C171" s="3"/>
      <c r="D171" s="3"/>
      <c r="E171" s="3"/>
      <c r="F171" s="3"/>
    </row>
    <row r="172" spans="1:6" ht="16.5" x14ac:dyDescent="0.2">
      <c r="A172" s="3"/>
      <c r="B172" s="3"/>
      <c r="C172" s="3"/>
      <c r="D172" s="3"/>
      <c r="E172" s="3"/>
      <c r="F172" s="3"/>
    </row>
    <row r="173" spans="1:6" ht="16.5" x14ac:dyDescent="0.2">
      <c r="A173" s="3"/>
      <c r="B173" s="3"/>
      <c r="C173" s="3"/>
      <c r="D173" s="3"/>
      <c r="E173" s="3"/>
      <c r="F173" s="3"/>
    </row>
    <row r="174" spans="1:6" ht="16.5" x14ac:dyDescent="0.2">
      <c r="A174" s="3"/>
      <c r="B174" s="3"/>
      <c r="C174" s="3"/>
      <c r="D174" s="3"/>
      <c r="E174" s="3"/>
      <c r="F174" s="3"/>
    </row>
    <row r="175" spans="1:6" ht="16.5" x14ac:dyDescent="0.2">
      <c r="A175" s="3"/>
      <c r="B175" s="3"/>
      <c r="C175" s="3"/>
      <c r="D175" s="3"/>
      <c r="E175" s="3"/>
      <c r="F175" s="3"/>
    </row>
    <row r="176" spans="1:6" ht="16.5" x14ac:dyDescent="0.2">
      <c r="A176" s="3"/>
      <c r="B176" s="3"/>
      <c r="C176" s="3"/>
      <c r="D176" s="3"/>
      <c r="E176" s="3"/>
      <c r="F176" s="3"/>
    </row>
    <row r="177" spans="1:6" ht="16.5" x14ac:dyDescent="0.2">
      <c r="A177" s="3"/>
      <c r="B177" s="3"/>
      <c r="C177" s="3"/>
      <c r="D177" s="3"/>
      <c r="E177" s="3"/>
      <c r="F177" s="3"/>
    </row>
    <row r="178" spans="1:6" ht="16.5" x14ac:dyDescent="0.2">
      <c r="A178" s="3"/>
      <c r="B178" s="3"/>
      <c r="C178" s="3"/>
      <c r="D178" s="3"/>
      <c r="E178" s="3"/>
      <c r="F178" s="3"/>
    </row>
    <row r="179" spans="1:6" ht="16.5" x14ac:dyDescent="0.2">
      <c r="A179" s="3"/>
      <c r="B179" s="3"/>
      <c r="C179" s="3"/>
      <c r="D179" s="3"/>
      <c r="E179" s="3"/>
      <c r="F179" s="3"/>
    </row>
    <row r="180" spans="1:6" ht="16.5" x14ac:dyDescent="0.2">
      <c r="A180" s="3"/>
      <c r="B180" s="3"/>
      <c r="C180" s="3"/>
      <c r="D180" s="3"/>
      <c r="E180" s="3"/>
      <c r="F180" s="3"/>
    </row>
    <row r="181" spans="1:6" ht="16.5" x14ac:dyDescent="0.2">
      <c r="A181" s="3"/>
      <c r="B181" s="3"/>
      <c r="C181" s="3"/>
      <c r="D181" s="3"/>
      <c r="E181" s="3"/>
      <c r="F181" s="3"/>
    </row>
    <row r="182" spans="1:6" ht="16.5" x14ac:dyDescent="0.2">
      <c r="A182" s="3"/>
      <c r="B182" s="3"/>
      <c r="C182" s="3"/>
      <c r="D182" s="3"/>
      <c r="E182" s="3"/>
      <c r="F182" s="3"/>
    </row>
    <row r="183" spans="1:6" ht="16.5" x14ac:dyDescent="0.2">
      <c r="A183" s="3"/>
      <c r="B183" s="3"/>
      <c r="C183" s="3"/>
      <c r="D183" s="3"/>
      <c r="E183" s="3"/>
      <c r="F183" s="3"/>
    </row>
    <row r="184" spans="1:6" ht="16.5" x14ac:dyDescent="0.2">
      <c r="A184" s="3"/>
      <c r="B184" s="3"/>
      <c r="C184" s="3"/>
      <c r="D184" s="3"/>
      <c r="E184" s="3"/>
      <c r="F184" s="3"/>
    </row>
    <row r="185" spans="1:6" ht="16.5" x14ac:dyDescent="0.2">
      <c r="A185" s="3"/>
      <c r="B185" s="3"/>
      <c r="C185" s="3"/>
      <c r="D185" s="3"/>
      <c r="E185" s="3"/>
      <c r="F185" s="3"/>
    </row>
    <row r="186" spans="1:6" ht="16.5" x14ac:dyDescent="0.2">
      <c r="A186" s="3"/>
      <c r="B186" s="3"/>
      <c r="C186" s="3"/>
      <c r="D186" s="3"/>
      <c r="E186" s="3"/>
      <c r="F186" s="3"/>
    </row>
    <row r="187" spans="1:6" ht="16.5" x14ac:dyDescent="0.2">
      <c r="A187" s="3"/>
      <c r="B187" s="3"/>
      <c r="C187" s="3"/>
      <c r="D187" s="3"/>
      <c r="E187" s="3"/>
      <c r="F187" s="3"/>
    </row>
    <row r="188" spans="1:6" ht="16.5" x14ac:dyDescent="0.2">
      <c r="A188" s="3"/>
      <c r="B188" s="3"/>
      <c r="C188" s="3"/>
      <c r="D188" s="3"/>
      <c r="E188" s="3"/>
      <c r="F188" s="3"/>
    </row>
    <row r="189" spans="1:6" ht="16.5" x14ac:dyDescent="0.2">
      <c r="A189" s="3"/>
      <c r="B189" s="3"/>
      <c r="C189" s="3"/>
      <c r="D189" s="3"/>
      <c r="E189" s="3"/>
      <c r="F189" s="3"/>
    </row>
    <row r="190" spans="1:6" ht="16.5" x14ac:dyDescent="0.2">
      <c r="A190" s="3"/>
      <c r="B190" s="3"/>
      <c r="C190" s="3"/>
      <c r="D190" s="3"/>
      <c r="E190" s="3"/>
      <c r="F190" s="3"/>
    </row>
    <row r="191" spans="1:6" ht="16.5" x14ac:dyDescent="0.2">
      <c r="A191" s="3"/>
      <c r="B191" s="3"/>
      <c r="C191" s="3"/>
      <c r="D191" s="3"/>
      <c r="E191" s="3"/>
      <c r="F191" s="3"/>
    </row>
    <row r="192" spans="1:6" ht="16.5" x14ac:dyDescent="0.2">
      <c r="A192" s="3"/>
      <c r="B192" s="3"/>
      <c r="C192" s="3"/>
      <c r="D192" s="3"/>
      <c r="E192" s="3"/>
      <c r="F192" s="3"/>
    </row>
    <row r="193" spans="1:6" ht="16.5" x14ac:dyDescent="0.2">
      <c r="A193" s="3"/>
      <c r="B193" s="3"/>
      <c r="C193" s="3"/>
      <c r="D193" s="3"/>
      <c r="E193" s="3"/>
      <c r="F193" s="3"/>
    </row>
    <row r="194" spans="1:6" ht="16.5" x14ac:dyDescent="0.2">
      <c r="A194" s="3"/>
      <c r="B194" s="3"/>
      <c r="C194" s="3"/>
      <c r="D194" s="3"/>
      <c r="E194" s="3"/>
      <c r="F194" s="3"/>
    </row>
    <row r="195" spans="1:6" ht="16.5" x14ac:dyDescent="0.2">
      <c r="A195" s="3"/>
      <c r="B195" s="3"/>
      <c r="C195" s="3"/>
      <c r="D195" s="3"/>
      <c r="E195" s="3"/>
      <c r="F195" s="3"/>
    </row>
    <row r="196" spans="1:6" ht="16.5" x14ac:dyDescent="0.2">
      <c r="A196" s="3"/>
      <c r="B196" s="3"/>
      <c r="C196" s="3"/>
      <c r="D196" s="3"/>
      <c r="E196" s="3"/>
      <c r="F196" s="3"/>
    </row>
    <row r="197" spans="1:6" ht="16.5" x14ac:dyDescent="0.2">
      <c r="A197" s="3"/>
      <c r="B197" s="3"/>
      <c r="C197" s="3"/>
      <c r="D197" s="3"/>
      <c r="E197" s="3"/>
      <c r="F197" s="3"/>
    </row>
    <row r="198" spans="1:6" ht="16.5" x14ac:dyDescent="0.2">
      <c r="A198" s="3"/>
      <c r="B198" s="3"/>
      <c r="C198" s="3"/>
      <c r="D198" s="3"/>
      <c r="E198" s="3"/>
      <c r="F198" s="3"/>
    </row>
    <row r="199" spans="1:6" ht="16.5" x14ac:dyDescent="0.2">
      <c r="A199" s="3"/>
      <c r="B199" s="3"/>
      <c r="C199" s="3"/>
      <c r="D199" s="3"/>
      <c r="E199" s="3"/>
      <c r="F199" s="3"/>
    </row>
    <row r="200" spans="1:6" ht="16.5" x14ac:dyDescent="0.2">
      <c r="A200" s="3"/>
      <c r="B200" s="3"/>
      <c r="C200" s="3"/>
      <c r="D200" s="3"/>
      <c r="E200" s="3"/>
      <c r="F200" s="3"/>
    </row>
    <row r="201" spans="1:6" ht="16.5" x14ac:dyDescent="0.2">
      <c r="A201" s="3"/>
      <c r="B201" s="3"/>
      <c r="C201" s="3"/>
      <c r="D201" s="3"/>
      <c r="E201" s="3"/>
      <c r="F201" s="3"/>
    </row>
    <row r="202" spans="1:6" ht="16.5" x14ac:dyDescent="0.2">
      <c r="A202" s="3"/>
      <c r="B202" s="3"/>
      <c r="C202" s="3"/>
      <c r="D202" s="3"/>
      <c r="E202" s="3"/>
      <c r="F202" s="3"/>
    </row>
    <row r="203" spans="1:6" ht="16.5" x14ac:dyDescent="0.2">
      <c r="A203" s="3"/>
      <c r="B203" s="3"/>
      <c r="C203" s="3"/>
      <c r="D203" s="3"/>
      <c r="E203" s="3"/>
      <c r="F203" s="3"/>
    </row>
    <row r="204" spans="1:6" ht="16.5" x14ac:dyDescent="0.2">
      <c r="A204" s="3"/>
      <c r="B204" s="3"/>
      <c r="C204" s="3"/>
      <c r="D204" s="3"/>
      <c r="E204" s="3"/>
      <c r="F204" s="3"/>
    </row>
    <row r="205" spans="1:6" ht="16.5" x14ac:dyDescent="0.2">
      <c r="A205" s="3"/>
      <c r="B205" s="3"/>
      <c r="C205" s="3"/>
      <c r="D205" s="3"/>
      <c r="E205" s="3"/>
      <c r="F205" s="3"/>
    </row>
    <row r="206" spans="1:6" ht="16.5" x14ac:dyDescent="0.2">
      <c r="A206" s="3"/>
      <c r="B206" s="3"/>
      <c r="C206" s="3"/>
      <c r="D206" s="3"/>
      <c r="E206" s="3"/>
      <c r="F206" s="3"/>
    </row>
    <row r="207" spans="1:6" ht="16.5" x14ac:dyDescent="0.2">
      <c r="A207" s="3"/>
      <c r="B207" s="3"/>
      <c r="C207" s="3"/>
      <c r="D207" s="3"/>
      <c r="E207" s="3"/>
      <c r="F207" s="3"/>
    </row>
  </sheetData>
  <sheetProtection algorithmName="SHA-512" hashValue="izuPX84gUmEVKETg0Twc76xxW9MVT25Zpt5sFst4z8yKwui8eHG9LFVm7PSS0BTA2V4xCq8OMwmHsljU3ajbhw==" saltValue="HLDzNUGJP8e3tPcSy/vnMA==" spinCount="100000" sheet="1" selectLockedCells="1"/>
  <mergeCells count="30">
    <mergeCell ref="A4:F4"/>
    <mergeCell ref="D7:F7"/>
    <mergeCell ref="A6:F6"/>
    <mergeCell ref="D13:F13"/>
    <mergeCell ref="D8:F8"/>
    <mergeCell ref="A10:F10"/>
    <mergeCell ref="D11:F11"/>
    <mergeCell ref="D12:F12"/>
    <mergeCell ref="A20:F20"/>
    <mergeCell ref="A43:D43"/>
    <mergeCell ref="A38:D38"/>
    <mergeCell ref="D16:F16"/>
    <mergeCell ref="A19:F19"/>
    <mergeCell ref="D17:F17"/>
    <mergeCell ref="A67:C67"/>
    <mergeCell ref="A21:A22"/>
    <mergeCell ref="B21:B22"/>
    <mergeCell ref="C21:C22"/>
    <mergeCell ref="A45:D45"/>
    <mergeCell ref="A34:F34"/>
    <mergeCell ref="E21:E22"/>
    <mergeCell ref="F21:F22"/>
    <mergeCell ref="A46:D46"/>
    <mergeCell ref="A39:D39"/>
    <mergeCell ref="A40:D40"/>
    <mergeCell ref="A42:D42"/>
    <mergeCell ref="A41:D41"/>
    <mergeCell ref="A44:D44"/>
    <mergeCell ref="A58:C58"/>
    <mergeCell ref="A37:F37"/>
  </mergeCells>
  <phoneticPr fontId="1"/>
  <conditionalFormatting sqref="B23:B31">
    <cfRule type="expression" dxfId="15" priority="21">
      <formula>AND(A23&lt;&gt;"",B23="")</formula>
    </cfRule>
  </conditionalFormatting>
  <conditionalFormatting sqref="B64">
    <cfRule type="expression" dxfId="14" priority="57">
      <formula>NOT($F$43=$B$64)</formula>
    </cfRule>
  </conditionalFormatting>
  <conditionalFormatting sqref="B72">
    <cfRule type="expression" dxfId="13" priority="56">
      <formula>NOT($F$44=$B$72)</formula>
    </cfRule>
  </conditionalFormatting>
  <conditionalFormatting sqref="C23:C31">
    <cfRule type="expression" dxfId="12" priority="19">
      <formula>AND(A23&lt;&gt;"",C23="")</formula>
    </cfRule>
  </conditionalFormatting>
  <conditionalFormatting sqref="C62">
    <cfRule type="expression" dxfId="11" priority="14">
      <formula>AND($B$62&gt;0,$C$62="")</formula>
    </cfRule>
  </conditionalFormatting>
  <conditionalFormatting sqref="C63">
    <cfRule type="expression" dxfId="10" priority="13">
      <formula>AND($B$63&gt;0,$C$63="")</formula>
    </cfRule>
  </conditionalFormatting>
  <conditionalFormatting sqref="C70">
    <cfRule type="expression" dxfId="9" priority="12">
      <formula>AND($B$70&gt;0,$C$70="")</formula>
    </cfRule>
  </conditionalFormatting>
  <conditionalFormatting sqref="C71">
    <cfRule type="expression" dxfId="8" priority="11">
      <formula>AND($B$71&gt;0,$C$71="")</formula>
    </cfRule>
  </conditionalFormatting>
  <conditionalFormatting sqref="D22">
    <cfRule type="containsText" dxfId="7" priority="33" operator="containsText" text="*税込・税抜*">
      <formula>NOT(ISERROR(SEARCH("*税込・税抜*",D22)))</formula>
    </cfRule>
  </conditionalFormatting>
  <conditionalFormatting sqref="D23:D31">
    <cfRule type="expression" dxfId="6" priority="10">
      <formula>AND(A23&lt;&gt;"",D23="")</formula>
    </cfRule>
  </conditionalFormatting>
  <conditionalFormatting sqref="E23:E31">
    <cfRule type="expression" dxfId="5" priority="2">
      <formula>AND(A23&lt;&gt;"",E23="")</formula>
    </cfRule>
  </conditionalFormatting>
  <conditionalFormatting sqref="F2">
    <cfRule type="cellIs" dxfId="4" priority="34" operator="between">
      <formula>""</formula>
      <formula>""</formula>
    </cfRule>
  </conditionalFormatting>
  <conditionalFormatting sqref="F23:F31">
    <cfRule type="expression" dxfId="3" priority="16">
      <formula>AND(A23&lt;&gt;"",F23="")</formula>
    </cfRule>
  </conditionalFormatting>
  <conditionalFormatting sqref="F40">
    <cfRule type="expression" dxfId="1" priority="291">
      <formula>#REF!="×"</formula>
    </cfRule>
  </conditionalFormatting>
  <dataValidations count="2">
    <dataValidation type="list" allowBlank="1" showInputMessage="1" showErrorMessage="1" sqref="B8 B17 B12:B13" xr:uid="{2AE01782-DE8B-4356-B375-997846145E37}">
      <formula1>"□,☑"</formula1>
    </dataValidation>
    <dataValidation type="list" allowBlank="1" showInputMessage="1" showErrorMessage="1" sqref="D22" xr:uid="{D1FB06B6-A78D-4DC1-8239-544110571CFC}">
      <formula1>"税込・税抜の選択,（税込）,（税抜）"</formula1>
    </dataValidation>
  </dataValidations>
  <printOptions horizontalCentered="1"/>
  <pageMargins left="0.23622047244094491" right="0.23622047244094491" top="0.35433070866141736" bottom="0.35433070866141736" header="0.31496062992125984" footer="0.31496062992125984"/>
  <pageSetup paperSize="9" scale="52" orientation="landscape" r:id="rId1"/>
  <rowBreaks count="1" manualBreakCount="1">
    <brk id="34" max="16383" man="1"/>
  </rowBreaks>
  <extLst>
    <ext xmlns:x14="http://schemas.microsoft.com/office/spreadsheetml/2009/9/main" uri="{78C0D931-6437-407d-A8EE-F0AAD7539E65}">
      <x14:conditionalFormattings>
        <x14:conditionalFormatting xmlns:xm="http://schemas.microsoft.com/office/excel/2006/main">
          <x14:cfRule type="expression" priority="58" id="{BD89D1F3-4912-406A-ABC5-7C7C8A7C5A7F}">
            <xm:f>ExpenseCategoryList!$Y$2="×"</xm:f>
            <x14:dxf>
              <fill>
                <patternFill>
                  <bgColor rgb="FFEA5550"/>
                </patternFill>
              </fill>
            </x14:dxf>
          </x14:cfRule>
          <xm:sqref>B8</xm:sqref>
        </x14:conditionalFormatting>
        <x14:conditionalFormatting xmlns:xm="http://schemas.microsoft.com/office/excel/2006/main">
          <x14:cfRule type="expression" priority="1" id="{530ECE71-582E-4706-B9F7-189A72CF87F1}">
            <xm:f>ExpenseCategoryList!$Z$2="✕"</xm:f>
            <x14:dxf>
              <fill>
                <patternFill>
                  <bgColor rgb="FFC00000"/>
                </patternFill>
              </fill>
            </x14:dxf>
          </x14:cfRule>
          <xm:sqref>B17</xm:sqref>
        </x14:conditionalFormatting>
        <x14:conditionalFormatting xmlns:xm="http://schemas.microsoft.com/office/excel/2006/main">
          <x14:cfRule type="expression" priority="55" id="{F67C7A6B-B240-45A5-B7EB-0A98F5DC720F}">
            <xm:f>ExpenseCategoryList!$E$29="×"</xm:f>
            <x14:dxf>
              <font>
                <color theme="0"/>
              </font>
              <fill>
                <patternFill>
                  <bgColor rgb="FFEA5550"/>
                </patternFill>
              </fill>
            </x14:dxf>
          </x14:cfRule>
          <xm:sqref>F40</xm:sqref>
        </x14:conditionalFormatting>
        <x14:conditionalFormatting xmlns:xm="http://schemas.microsoft.com/office/excel/2006/main">
          <x14:cfRule type="expression" priority="59" id="{E5EAEF64-0F13-4D27-A8A0-E4A67654D98C}">
            <xm:f>ExpenseCategoryList!$E$31="×"</xm:f>
            <x14:dxf>
              <font>
                <b val="0"/>
                <i val="0"/>
                <strike val="0"/>
                <color theme="0"/>
              </font>
              <fill>
                <patternFill patternType="solid">
                  <fgColor rgb="FFEA5550"/>
                  <bgColor rgb="FFEA5550"/>
                </patternFill>
              </fill>
            </x14:dxf>
          </x14:cfRule>
          <xm:sqref>F42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42B915C-7E18-4684-9893-E6BC49185AAC}">
          <x14:formula1>
            <xm:f>ExpenseCategoryList!$B$2:$B$12</xm:f>
          </x14:formula1>
          <xm:sqref>A23:A31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9027A-1DB8-410E-9F94-326AC185A900}">
  <dimension ref="A1:Z61"/>
  <sheetViews>
    <sheetView workbookViewId="0">
      <selection activeCell="B27" sqref="B27"/>
    </sheetView>
  </sheetViews>
  <sheetFormatPr defaultRowHeight="13" x14ac:dyDescent="0.2"/>
  <cols>
    <col min="1" max="1" width="3.453125" customWidth="1"/>
    <col min="2" max="2" width="15.453125" customWidth="1"/>
    <col min="3" max="3" width="9.6328125" customWidth="1"/>
    <col min="4" max="4" width="18" bestFit="1" customWidth="1"/>
    <col min="5" max="5" width="10.453125" customWidth="1"/>
    <col min="6" max="6" width="17.6328125" customWidth="1"/>
    <col min="7" max="7" width="18.36328125" bestFit="1" customWidth="1"/>
    <col min="8" max="8" width="20" customWidth="1"/>
    <col min="9" max="9" width="19.36328125" customWidth="1"/>
    <col min="10" max="10" width="17.90625" customWidth="1"/>
    <col min="11" max="11" width="18" customWidth="1"/>
    <col min="12" max="12" width="19.08984375" customWidth="1"/>
    <col min="13" max="13" width="13.453125" customWidth="1"/>
    <col min="14" max="14" width="20.453125" customWidth="1"/>
    <col min="15" max="15" width="11.08984375" customWidth="1"/>
    <col min="16" max="17" width="16.08984375" customWidth="1"/>
    <col min="18" max="18" width="13.90625" customWidth="1"/>
    <col min="19" max="25" width="12.453125" customWidth="1"/>
    <col min="26" max="26" width="15.6328125" customWidth="1"/>
  </cols>
  <sheetData>
    <row r="1" spans="1:26" s="1" customFormat="1" ht="53.15" customHeight="1" x14ac:dyDescent="0.2">
      <c r="A1" s="19" t="s">
        <v>1</v>
      </c>
      <c r="B1" s="19" t="s">
        <v>2</v>
      </c>
      <c r="C1" s="19" t="s">
        <v>70</v>
      </c>
      <c r="D1" s="19" t="s">
        <v>14</v>
      </c>
      <c r="E1" s="20" t="s">
        <v>4</v>
      </c>
      <c r="F1" s="19" t="s">
        <v>21</v>
      </c>
      <c r="G1" s="19" t="s">
        <v>15</v>
      </c>
      <c r="H1" s="21" t="s">
        <v>43</v>
      </c>
      <c r="I1" s="19" t="s">
        <v>19</v>
      </c>
      <c r="J1" s="19" t="s">
        <v>20</v>
      </c>
      <c r="K1" s="19" t="s">
        <v>12</v>
      </c>
      <c r="L1" s="19" t="s">
        <v>16</v>
      </c>
      <c r="M1" s="19" t="s">
        <v>13</v>
      </c>
      <c r="N1" s="19" t="s">
        <v>17</v>
      </c>
      <c r="O1" s="19" t="s">
        <v>18</v>
      </c>
      <c r="P1" s="19" t="s">
        <v>11</v>
      </c>
      <c r="Q1" s="19" t="s">
        <v>10</v>
      </c>
      <c r="R1" s="21" t="s">
        <v>24</v>
      </c>
      <c r="S1" s="19" t="s">
        <v>5</v>
      </c>
      <c r="T1" s="22" t="s">
        <v>89</v>
      </c>
      <c r="U1" s="19" t="s">
        <v>90</v>
      </c>
      <c r="V1" s="20" t="s">
        <v>26</v>
      </c>
      <c r="W1" s="5" t="s">
        <v>28</v>
      </c>
      <c r="X1" s="4" t="s">
        <v>27</v>
      </c>
      <c r="Y1" s="4" t="s">
        <v>29</v>
      </c>
      <c r="Z1" s="135" t="s">
        <v>161</v>
      </c>
    </row>
    <row r="2" spans="1:26" ht="18" x14ac:dyDescent="0.2">
      <c r="A2" s="23"/>
      <c r="B2" s="23"/>
      <c r="C2" s="23"/>
      <c r="D2" s="44">
        <f>SUM(経費明細表・資金調達方法!F39+経費明細表・資金調達方法!F41)</f>
        <v>0</v>
      </c>
      <c r="E2" s="94">
        <f>MIN((IF(AND(経費明細表・資金調達方法!B17="☑",経費明細表・資金調達方法!B13="☑"), 2000000, IF(経費明細表・資金調達方法!B12="☑", 1000000, IF(経費明細表・資金調達方法!B13="☑", 2000000, 500000)))) + IF(AND(経費明細表・資金調達方法!B12="☑", 経費明細表・資金調達方法!B13="☑"), 2500000, 0), 2500000)</f>
        <v>2000000</v>
      </c>
      <c r="F2" s="44">
        <f>IF(経費明細表・資金調達方法!B17="☑",ROUNDDOWN(経費明細表・資金調達方法!F43*3/4,0),ROUNDDOWN(経費明細表・資金調達方法!F43*2/3,0))</f>
        <v>0</v>
      </c>
      <c r="G2" s="44">
        <f>IF(F2&gt;E2,E2,F2)</f>
        <v>0</v>
      </c>
      <c r="H2" s="95">
        <f>G33</f>
        <v>0</v>
      </c>
      <c r="I2" s="44">
        <f>IF(経費明細表・資金調達方法!B17="☑",ROUNDDOWN(経費明細表・資金調達方法!F39*3/4,0),ROUNDDOWN(経費明細表・資金調達方法!F39*2/3,0))</f>
        <v>0</v>
      </c>
      <c r="J2" s="44">
        <f>H2-O2</f>
        <v>0</v>
      </c>
      <c r="K2" s="94">
        <f>SUMIF(経費明細表・資金調達方法!A23:A31,"&lt;&gt;③ウェブサイト関連費",経費明細表・資金調達方法!D23:D31)</f>
        <v>0</v>
      </c>
      <c r="L2" s="44">
        <f>IF(経費明細表・資金調達方法!B17="☑",ROUNDDOWN(経費明細表・資金調達方法!F41*3/4,0),ROUNDDOWN(経費明細表・資金調達方法!F41*2/3,0))</f>
        <v>0</v>
      </c>
      <c r="M2" s="44">
        <f>ROUNDDOWN(H2/4,0)</f>
        <v>0</v>
      </c>
      <c r="N2" s="44">
        <f>IF(M2&gt;500000,500000,M2)</f>
        <v>0</v>
      </c>
      <c r="O2" s="44">
        <f>IF(N2&gt;L2,L2,N2)</f>
        <v>0</v>
      </c>
      <c r="P2" s="25" t="str">
        <f>IF(L2&lt;=N2,"○","×")</f>
        <v>○</v>
      </c>
      <c r="Q2" s="24">
        <f>SUMIF(経費明細表・資金調達方法!A23:A31,"③ウェブサイト関連費",経費明細表・資金調達方法!D23:D31)</f>
        <v>0</v>
      </c>
      <c r="R2" s="26" t="str">
        <f>IF(経費明細表・資金調達方法!F40="","いいえ",IF(経費明細表・資金調達方法!F40=0,"いいえ",IF(経費明細表・資金調達方法!F44&lt;経費明細表・資金調達方法!F42*4,"いいえ","はい")))</f>
        <v>いいえ</v>
      </c>
      <c r="S2" s="23">
        <f>ROUNDDOWN(経費明細表・資金調達方法!F43/2,0)</f>
        <v>0</v>
      </c>
      <c r="T2" s="23" t="e">
        <v>#VALUE!</v>
      </c>
      <c r="U2" s="25" t="e">
        <f>IF(T2&lt;=S2,"○","×")</f>
        <v>#VALUE!</v>
      </c>
      <c r="V2" s="27" t="str">
        <f>IF((COUNTIF(経費明細表・資金調達方法!B8,"=☑")+
     COUNTIF(経費明細表・資金調達方法!B17,"=☑")+
     COUNTIF(経費明細表・資金調達方法!B17,"=☑")+
     COUNTIF(経費明細表・資金調達方法!B17,"=☑")+
     COUNTIF(経費明細表・資金調達方法!B17,"=☑")+
     COUNTIF(経費明細表・資金調達方法!B17,"=☑")=0),"×","○")</f>
        <v>○</v>
      </c>
      <c r="W2" s="7" t="s">
        <v>156</v>
      </c>
      <c r="X2" s="6" t="str">
        <f>IF(経費明細表・資金調達方法!B17="☑",IF(経費明細表・資金調達方法!B17="☑","○","×"),"○")</f>
        <v>○</v>
      </c>
      <c r="Y2" s="6" t="str">
        <f>IF(AND(V2="○",W2="○",X2="○"),"○","×")</f>
        <v>○</v>
      </c>
      <c r="Z2" s="136" t="str">
        <f>IF(経費明細表・資金調達方法!B13="☑", "○", IF(経費明細表・資金調達方法!B17="☑", "✕", "○"))</f>
        <v>○</v>
      </c>
    </row>
    <row r="3" spans="1:26" ht="18" x14ac:dyDescent="0.2">
      <c r="A3" s="23">
        <v>1</v>
      </c>
      <c r="B3" s="23" t="s">
        <v>3</v>
      </c>
      <c r="C3" s="23">
        <v>1</v>
      </c>
      <c r="D3" s="3"/>
      <c r="E3" s="3"/>
      <c r="F3" s="3"/>
      <c r="G3" s="3" t="s">
        <v>47</v>
      </c>
      <c r="H3" s="3"/>
      <c r="I3" s="3" t="s">
        <v>48</v>
      </c>
      <c r="J3" s="3" t="s">
        <v>49</v>
      </c>
      <c r="K3" s="3" t="s">
        <v>50</v>
      </c>
      <c r="L3" s="3" t="s">
        <v>51</v>
      </c>
      <c r="M3" s="3" t="s">
        <v>52</v>
      </c>
      <c r="N3" s="3"/>
      <c r="O3" s="3"/>
      <c r="P3" s="3"/>
      <c r="Q3" s="3"/>
      <c r="R3" s="3"/>
      <c r="S3" s="3"/>
      <c r="T3" s="3"/>
      <c r="U3" s="3"/>
      <c r="V3" s="28"/>
      <c r="W3" s="9"/>
      <c r="X3" s="9"/>
      <c r="Y3" s="9"/>
    </row>
    <row r="4" spans="1:26" ht="18" x14ac:dyDescent="0.2">
      <c r="A4" s="23">
        <v>2</v>
      </c>
      <c r="B4" s="23" t="s">
        <v>0</v>
      </c>
      <c r="C4" s="23">
        <v>1</v>
      </c>
      <c r="D4" s="3"/>
      <c r="E4" s="3"/>
      <c r="F4" s="3"/>
      <c r="G4" s="3"/>
      <c r="H4" s="3"/>
      <c r="I4" s="3"/>
      <c r="J4" s="3"/>
      <c r="K4" s="3"/>
      <c r="L4" s="3"/>
      <c r="M4" s="3"/>
      <c r="N4" s="3"/>
      <c r="O4" s="3"/>
      <c r="P4" s="3"/>
      <c r="Q4" s="3"/>
      <c r="R4" s="3"/>
      <c r="S4" s="3"/>
      <c r="T4" s="3"/>
      <c r="U4" s="12"/>
      <c r="V4" s="3"/>
      <c r="W4" s="8"/>
      <c r="X4" s="8"/>
      <c r="Y4" s="8"/>
    </row>
    <row r="5" spans="1:26" ht="18" x14ac:dyDescent="0.2">
      <c r="A5" s="23">
        <v>3</v>
      </c>
      <c r="B5" s="23" t="s">
        <v>7</v>
      </c>
      <c r="C5" s="29">
        <v>1</v>
      </c>
      <c r="D5" s="30"/>
      <c r="E5" s="31"/>
      <c r="F5" s="31"/>
      <c r="G5" s="31"/>
      <c r="H5" s="31"/>
      <c r="I5" s="31"/>
      <c r="J5" s="31"/>
      <c r="K5" s="31"/>
      <c r="L5" s="31"/>
      <c r="M5" s="31"/>
      <c r="N5" s="31"/>
      <c r="O5" s="31"/>
      <c r="P5" s="31"/>
      <c r="Q5" s="32"/>
      <c r="R5" s="3"/>
      <c r="S5" s="3"/>
      <c r="T5" s="3"/>
      <c r="U5" s="12"/>
      <c r="V5" s="3"/>
      <c r="W5" s="8"/>
      <c r="X5" s="8"/>
      <c r="Y5" s="8"/>
    </row>
    <row r="6" spans="1:26" ht="18" x14ac:dyDescent="0.2">
      <c r="A6" s="23">
        <v>4</v>
      </c>
      <c r="B6" s="23" t="s">
        <v>8</v>
      </c>
      <c r="C6" s="29">
        <v>1</v>
      </c>
      <c r="D6" s="33" t="s">
        <v>63</v>
      </c>
      <c r="E6" s="34"/>
      <c r="F6" s="3"/>
      <c r="G6" s="10"/>
      <c r="H6" s="10"/>
      <c r="I6" s="10"/>
      <c r="J6" s="35"/>
      <c r="K6" s="35"/>
      <c r="L6" s="3"/>
      <c r="M6" s="3"/>
      <c r="N6" s="3"/>
      <c r="O6" s="3"/>
      <c r="P6" s="3"/>
      <c r="Q6" s="36"/>
      <c r="R6" s="3"/>
      <c r="S6" s="3"/>
      <c r="T6" s="3"/>
      <c r="U6" s="3"/>
      <c r="V6" s="3"/>
      <c r="W6" s="8"/>
      <c r="X6" s="8"/>
      <c r="Y6" s="8"/>
    </row>
    <row r="7" spans="1:26" ht="18" x14ac:dyDescent="0.2">
      <c r="A7" s="23">
        <v>5</v>
      </c>
      <c r="B7" s="23" t="s">
        <v>9</v>
      </c>
      <c r="C7" s="29">
        <v>1</v>
      </c>
      <c r="D7" s="37"/>
      <c r="E7" s="35"/>
      <c r="F7" s="35"/>
      <c r="G7" s="10"/>
      <c r="H7" s="10"/>
      <c r="I7" s="35"/>
      <c r="J7" s="35"/>
      <c r="K7" s="35"/>
      <c r="L7" s="35" t="s">
        <v>44</v>
      </c>
      <c r="M7" s="35"/>
      <c r="N7" s="35" t="s">
        <v>44</v>
      </c>
      <c r="O7" s="35"/>
      <c r="P7" s="35"/>
      <c r="Q7" s="36"/>
      <c r="R7" s="3"/>
      <c r="S7" s="3"/>
      <c r="T7" s="3"/>
      <c r="U7" s="3"/>
      <c r="V7" s="3"/>
      <c r="W7" s="8"/>
      <c r="X7" s="8"/>
      <c r="Y7" s="8"/>
    </row>
    <row r="8" spans="1:26" ht="18" x14ac:dyDescent="0.2">
      <c r="A8" s="23">
        <v>6</v>
      </c>
      <c r="B8" s="23" t="s">
        <v>88</v>
      </c>
      <c r="C8" s="29">
        <v>1</v>
      </c>
      <c r="D8" s="37"/>
      <c r="E8" s="35" t="s">
        <v>33</v>
      </c>
      <c r="F8" s="38"/>
      <c r="G8" s="10" t="s">
        <v>45</v>
      </c>
      <c r="H8" s="10" t="str">
        <f>IF(経費明細表・資金調達方法!B17="☑","3/4","2/3")</f>
        <v>2/3</v>
      </c>
      <c r="I8" s="35"/>
      <c r="J8" s="35"/>
      <c r="K8" s="35"/>
      <c r="L8" s="35" t="s">
        <v>31</v>
      </c>
      <c r="M8" s="35"/>
      <c r="N8" s="35" t="s">
        <v>32</v>
      </c>
      <c r="O8" s="35"/>
      <c r="P8" s="35"/>
      <c r="Q8" s="36"/>
      <c r="R8" s="3"/>
      <c r="S8" s="3"/>
      <c r="T8" s="3"/>
      <c r="U8" s="3"/>
      <c r="V8" s="3"/>
      <c r="W8" s="8"/>
      <c r="X8" s="8"/>
      <c r="Y8" s="8"/>
    </row>
    <row r="9" spans="1:26" ht="18" x14ac:dyDescent="0.2">
      <c r="A9" s="23">
        <v>7</v>
      </c>
      <c r="B9" s="23" t="s">
        <v>165</v>
      </c>
      <c r="C9" s="29">
        <v>1</v>
      </c>
      <c r="D9" s="37"/>
      <c r="E9" s="35"/>
      <c r="F9" s="35"/>
      <c r="G9" s="10" t="s">
        <v>46</v>
      </c>
      <c r="H9" s="10" t="str">
        <f xml:space="preserve">  "(1)×補助率 " &amp; H8 &amp;"(※)以内(円未満切捨て)"</f>
        <v>(1)×補助率 2/3(※)以内(円未満切捨て)</v>
      </c>
      <c r="I9" s="35"/>
      <c r="J9" s="35"/>
      <c r="K9" s="35"/>
      <c r="L9" s="35"/>
      <c r="M9" s="35"/>
      <c r="N9" s="35"/>
      <c r="O9" s="35"/>
      <c r="P9" s="35"/>
      <c r="Q9" s="36"/>
      <c r="R9" s="3"/>
      <c r="S9" s="3"/>
      <c r="T9" s="3"/>
      <c r="U9" s="3"/>
      <c r="V9" s="3"/>
      <c r="W9" s="8"/>
      <c r="X9" s="8"/>
      <c r="Y9" s="8"/>
    </row>
    <row r="10" spans="1:26" ht="18" x14ac:dyDescent="0.2">
      <c r="A10" s="23">
        <v>8</v>
      </c>
      <c r="B10" s="23" t="s">
        <v>166</v>
      </c>
      <c r="C10" s="29">
        <v>1</v>
      </c>
      <c r="D10" s="37"/>
      <c r="E10" s="35"/>
      <c r="F10" s="35"/>
      <c r="G10" s="10" t="s">
        <v>46</v>
      </c>
      <c r="H10" s="11" t="str">
        <f>"((6)の1/4を上限(最大50万円))、(c)×補助率 " &amp; H8 &amp; " (※)以内(円未満切捨て)"</f>
        <v>((6)の1/4を上限(最大50万円))、(c)×補助率 2/3 (※)以内(円未満切捨て)</v>
      </c>
      <c r="I10" s="10"/>
      <c r="J10" s="35"/>
      <c r="K10" s="35"/>
      <c r="L10" s="35"/>
      <c r="M10" s="35"/>
      <c r="N10" s="35" t="s">
        <v>34</v>
      </c>
      <c r="O10" s="35"/>
      <c r="P10" s="35" t="s">
        <v>35</v>
      </c>
      <c r="Q10" s="36"/>
      <c r="R10" s="3"/>
      <c r="S10" s="3"/>
      <c r="T10" s="3"/>
      <c r="U10" s="3"/>
      <c r="V10" s="3"/>
      <c r="W10" s="8"/>
      <c r="X10" s="8"/>
      <c r="Y10" s="8"/>
    </row>
    <row r="11" spans="1:26" ht="13.4" customHeight="1" x14ac:dyDescent="0.2">
      <c r="A11" s="23">
        <v>9</v>
      </c>
      <c r="B11" s="23"/>
      <c r="C11" s="29">
        <v>2</v>
      </c>
      <c r="D11" s="37"/>
      <c r="E11" s="167" t="s">
        <v>67</v>
      </c>
      <c r="F11" s="39" t="s">
        <v>85</v>
      </c>
      <c r="G11" s="40" t="str">
        <f>IF(経費明細表・資金調達方法!B17="☑","a*3/4","a*2/3")</f>
        <v>a*2/3</v>
      </c>
      <c r="H11" s="41" t="str">
        <f>"(" &amp; IF(経費明細表・資金調達方法!B17="☑","a*3/4","a*2/3") &amp; ") /3"</f>
        <v>(a*2/3) /3</v>
      </c>
      <c r="I11" s="42" t="s">
        <v>36</v>
      </c>
      <c r="J11" s="35"/>
      <c r="K11" s="35"/>
      <c r="L11" s="42" t="s">
        <v>37</v>
      </c>
      <c r="M11" s="35"/>
      <c r="N11" s="42" t="s">
        <v>37</v>
      </c>
      <c r="O11" s="162" t="s">
        <v>30</v>
      </c>
      <c r="P11" s="42" t="s">
        <v>37</v>
      </c>
      <c r="Q11" s="36"/>
      <c r="R11" s="3"/>
      <c r="S11" s="3"/>
      <c r="T11" s="3"/>
      <c r="U11" s="3"/>
      <c r="V11" s="3"/>
      <c r="W11" s="8"/>
      <c r="X11" s="8"/>
      <c r="Y11" s="8"/>
    </row>
    <row r="12" spans="1:26" ht="18" x14ac:dyDescent="0.2">
      <c r="A12" s="23">
        <v>10</v>
      </c>
      <c r="B12" s="23"/>
      <c r="C12" s="3">
        <v>1</v>
      </c>
      <c r="D12" s="37">
        <v>12</v>
      </c>
      <c r="E12" s="167"/>
      <c r="F12" s="168">
        <f>K2</f>
        <v>0</v>
      </c>
      <c r="G12" s="43">
        <f>IF(経費明細表・資金調達方法!B17="☑",ROUNDDOWN(F12*3/4,0),ROUNDDOWN(F12*2/3,0))</f>
        <v>0</v>
      </c>
      <c r="H12" s="44">
        <f>ROUNDDOWN(G12/3,0)</f>
        <v>0</v>
      </c>
      <c r="I12" s="44">
        <f>G12</f>
        <v>0</v>
      </c>
      <c r="J12" s="45"/>
      <c r="K12" s="45"/>
      <c r="L12" s="44">
        <f>IF(I20&lt;=G20,I12,"")</f>
        <v>0</v>
      </c>
      <c r="M12" s="35"/>
      <c r="N12" s="44" t="str">
        <f>IF(I20&lt;=G20,"",IF(I12&gt;G20,G20,I12))</f>
        <v/>
      </c>
      <c r="O12" s="162"/>
      <c r="P12" s="44" t="str">
        <f>IF(I20&lt;=G20,"",G20-P16)</f>
        <v/>
      </c>
      <c r="Q12" s="36"/>
      <c r="R12" s="3"/>
      <c r="S12" s="3"/>
      <c r="T12" s="3"/>
      <c r="U12" s="3"/>
      <c r="V12" s="3"/>
      <c r="W12" s="8"/>
      <c r="X12" s="8"/>
      <c r="Y12" s="8"/>
    </row>
    <row r="13" spans="1:26" ht="18" x14ac:dyDescent="0.2">
      <c r="A13" s="3"/>
      <c r="B13" s="3"/>
      <c r="C13" s="3"/>
      <c r="D13" s="37">
        <v>13</v>
      </c>
      <c r="E13" s="167"/>
      <c r="F13" s="168"/>
      <c r="G13" s="46"/>
      <c r="H13" s="47">
        <f>ROUNDDOWN(G12/3,3)</f>
        <v>0</v>
      </c>
      <c r="I13" s="44"/>
      <c r="J13" s="45"/>
      <c r="K13" s="45"/>
      <c r="L13" s="44"/>
      <c r="M13" s="35"/>
      <c r="N13" s="44"/>
      <c r="O13" s="162"/>
      <c r="P13" s="44"/>
      <c r="Q13" s="36"/>
      <c r="R13" s="3"/>
      <c r="S13" s="3"/>
      <c r="T13" s="3"/>
      <c r="U13" s="3"/>
      <c r="V13" s="3"/>
      <c r="W13" s="8"/>
      <c r="X13" s="8"/>
      <c r="Y13" s="8"/>
    </row>
    <row r="14" spans="1:26" ht="18" x14ac:dyDescent="0.2">
      <c r="A14" s="3"/>
      <c r="B14" s="3"/>
      <c r="C14" s="3"/>
      <c r="D14" s="37">
        <v>14</v>
      </c>
      <c r="E14" s="167"/>
      <c r="F14" s="168"/>
      <c r="G14" s="46">
        <f>IF(経費明細表・資金調達方法!B17="☑",ROUNDDOWN(F12*3/4,3),ROUNDDOWN(F12*2/3,3)) - G12</f>
        <v>0</v>
      </c>
      <c r="H14" s="47">
        <f>ROUNDDOWN(G12/3,3) - H12</f>
        <v>0</v>
      </c>
      <c r="I14" s="47">
        <f>G14</f>
        <v>0</v>
      </c>
      <c r="J14" s="45"/>
      <c r="K14" s="45"/>
      <c r="L14" s="44"/>
      <c r="M14" s="35"/>
      <c r="N14" s="44"/>
      <c r="O14" s="162"/>
      <c r="P14" s="44"/>
      <c r="Q14" s="36"/>
      <c r="R14" s="3"/>
      <c r="S14" s="3"/>
      <c r="T14" s="3"/>
      <c r="U14" s="3"/>
      <c r="V14" s="3"/>
      <c r="W14" s="8"/>
      <c r="X14" s="8"/>
      <c r="Y14" s="8"/>
    </row>
    <row r="15" spans="1:26" ht="28.4" customHeight="1" x14ac:dyDescent="0.2">
      <c r="A15" s="3"/>
      <c r="B15" s="3"/>
      <c r="C15" s="3"/>
      <c r="D15" s="37">
        <v>15</v>
      </c>
      <c r="E15" s="169" t="s">
        <v>66</v>
      </c>
      <c r="F15" s="48" t="s">
        <v>84</v>
      </c>
      <c r="G15" s="49" t="str">
        <f>IF(経費明細表・資金調達方法!B17="☑","c*3/4","c*2/3")</f>
        <v>c*2/3</v>
      </c>
      <c r="H15" s="41" t="str">
        <f>IF(経費明細表・資金調達方法!B17="☑","a*1/4","a*2/9")</f>
        <v>a*2/9</v>
      </c>
      <c r="I15" s="50" t="s">
        <v>87</v>
      </c>
      <c r="J15" s="41" t="s">
        <v>38</v>
      </c>
      <c r="K15" s="35"/>
      <c r="L15" s="41" t="s">
        <v>39</v>
      </c>
      <c r="M15" s="35"/>
      <c r="N15" s="41" t="s">
        <v>39</v>
      </c>
      <c r="O15" s="162"/>
      <c r="P15" s="41" t="s">
        <v>39</v>
      </c>
      <c r="Q15" s="36"/>
      <c r="R15" s="3"/>
      <c r="S15" s="3"/>
      <c r="T15" s="3"/>
      <c r="U15" s="3"/>
      <c r="V15" s="3"/>
      <c r="W15" s="8"/>
      <c r="X15" s="8"/>
      <c r="Y15" s="8"/>
    </row>
    <row r="16" spans="1:26" ht="18" x14ac:dyDescent="0.2">
      <c r="A16" s="3"/>
      <c r="B16" s="3"/>
      <c r="C16" s="3"/>
      <c r="D16" s="37">
        <v>16</v>
      </c>
      <c r="E16" s="170"/>
      <c r="F16" s="168">
        <f>Q2</f>
        <v>0</v>
      </c>
      <c r="G16" s="43">
        <f>IF(J10="☑",ROUNDDOWN(F16*3/4,0),ROUNDDOWN(F16*2/3,0))</f>
        <v>0</v>
      </c>
      <c r="H16" s="51">
        <f>IF(経費明細表・資金調達方法!B17="☑",ROUNDDOWN(F12*1/4,0),ROUNDDOWN(F12*2/9,0))</f>
        <v>0</v>
      </c>
      <c r="I16" s="44">
        <f>IF(J16&lt;500000,J16,500000)</f>
        <v>0</v>
      </c>
      <c r="J16" s="44">
        <f>IF(IF(G16&gt;H12,H12,G16)&gt;H20,H20,IF(G16&gt;H12,H12,G16))</f>
        <v>0</v>
      </c>
      <c r="K16" s="45"/>
      <c r="L16" s="44">
        <f>IF(I20&lt;=G20,I16,"")</f>
        <v>0</v>
      </c>
      <c r="M16" s="3" t="str">
        <f>IF(L16="","",IF(L16*4&gt;L20,"×","〇"))</f>
        <v>〇</v>
      </c>
      <c r="N16" s="44" t="str">
        <f>IF(I20&lt;=G20,"",G20-N12)</f>
        <v/>
      </c>
      <c r="O16" s="162"/>
      <c r="P16" s="44" t="str">
        <f>IF(I20&lt;=G20,"",IF(ROUNDDOWN(G20/4,0)&gt;I16,I16,ROUNDDOWN(G20/4,0)))</f>
        <v/>
      </c>
      <c r="Q16" s="36"/>
      <c r="R16" s="3"/>
      <c r="S16" s="3"/>
      <c r="T16" s="3"/>
      <c r="U16" s="3"/>
      <c r="V16" s="3"/>
      <c r="W16" s="8"/>
      <c r="X16" s="8"/>
      <c r="Y16" s="8"/>
    </row>
    <row r="17" spans="1:25" ht="18" x14ac:dyDescent="0.2">
      <c r="A17" s="3"/>
      <c r="B17" s="3"/>
      <c r="C17" s="3"/>
      <c r="D17" s="37">
        <v>17</v>
      </c>
      <c r="E17" s="170"/>
      <c r="F17" s="168"/>
      <c r="G17" s="46">
        <f>IF(経費明細表・資金調達方法!B17="☑",ROUNDDOWN(F16*3/4,3),ROUNDDOWN(F16*2/3,3))</f>
        <v>0</v>
      </c>
      <c r="H17" s="52">
        <f>IF(経費明細表・資金調達方法!B17="☑",ROUNDDOWN(F12*1/4,3),ROUNDDOWN(F12*2/9,3))</f>
        <v>0</v>
      </c>
      <c r="I17" s="47">
        <f>IF(J16&lt;500000,J17,500000)</f>
        <v>0</v>
      </c>
      <c r="J17" s="47">
        <f>IF(IF(G17&gt;H13,H13,G17)&gt;H21,H21,IF(G17&gt;H13,H13,G17))</f>
        <v>0</v>
      </c>
      <c r="K17" s="45"/>
      <c r="L17" s="44"/>
      <c r="M17" s="3"/>
      <c r="N17" s="44"/>
      <c r="O17" s="162"/>
      <c r="P17" s="44"/>
      <c r="Q17" s="36"/>
      <c r="R17" s="3"/>
      <c r="S17" s="3"/>
      <c r="T17" s="3"/>
      <c r="U17" s="3"/>
      <c r="V17" s="3"/>
      <c r="W17" s="8"/>
      <c r="X17" s="8"/>
      <c r="Y17" s="8"/>
    </row>
    <row r="18" spans="1:25" ht="18" x14ac:dyDescent="0.2">
      <c r="A18" s="3"/>
      <c r="B18" s="3"/>
      <c r="C18" s="3"/>
      <c r="D18" s="37">
        <v>18</v>
      </c>
      <c r="E18" s="170"/>
      <c r="F18" s="168"/>
      <c r="G18" s="46">
        <f>IF(経費明細表・資金調達方法!B17="☑",ROUNDDOWN(F16*3/4,3),ROUNDDOWN(F16*2/3,3))-G16</f>
        <v>0</v>
      </c>
      <c r="H18" s="52">
        <f>IF(経費明細表・資金調達方法!B17="☑",ROUNDDOWN(F12*1/4,3),ROUNDDOWN(F12*2/9,3)) - H16</f>
        <v>0</v>
      </c>
      <c r="I18" s="47">
        <f>IF(J16&lt;500000,J18,0)</f>
        <v>0</v>
      </c>
      <c r="J18" s="47">
        <f>IF(IF(G17&gt;H13,H13,G17)&gt;H21,H22,IF(G17&gt;H13,H14,G18))</f>
        <v>0</v>
      </c>
      <c r="K18" s="45"/>
      <c r="L18" s="44"/>
      <c r="M18" s="3"/>
      <c r="N18" s="44"/>
      <c r="O18" s="162"/>
      <c r="P18" s="44"/>
      <c r="Q18" s="36"/>
      <c r="R18" s="3"/>
      <c r="S18" s="3"/>
      <c r="T18" s="3"/>
      <c r="U18" s="3"/>
      <c r="V18" s="3"/>
      <c r="W18" s="8"/>
      <c r="X18" s="8"/>
      <c r="Y18" s="8"/>
    </row>
    <row r="19" spans="1:25" ht="18" x14ac:dyDescent="0.2">
      <c r="A19" s="3"/>
      <c r="B19" s="3"/>
      <c r="C19" s="3"/>
      <c r="D19" s="37">
        <v>19</v>
      </c>
      <c r="E19" s="35"/>
      <c r="F19" s="35"/>
      <c r="G19" s="53" t="s">
        <v>86</v>
      </c>
      <c r="H19" s="41" t="s">
        <v>40</v>
      </c>
      <c r="I19" s="54" t="s">
        <v>41</v>
      </c>
      <c r="J19" s="55" t="s">
        <v>42</v>
      </c>
      <c r="K19" s="35"/>
      <c r="L19" s="56" t="s">
        <v>42</v>
      </c>
      <c r="M19" s="35"/>
      <c r="N19" s="56" t="s">
        <v>42</v>
      </c>
      <c r="O19" s="162"/>
      <c r="P19" s="56" t="s">
        <v>42</v>
      </c>
      <c r="Q19" s="36"/>
      <c r="R19" s="3"/>
      <c r="S19" s="3"/>
      <c r="T19" s="3"/>
      <c r="U19" s="3"/>
      <c r="V19" s="3"/>
      <c r="W19" s="8"/>
      <c r="X19" s="8"/>
      <c r="Y19" s="8"/>
    </row>
    <row r="20" spans="1:25" ht="18" x14ac:dyDescent="0.2">
      <c r="A20" s="3"/>
      <c r="B20" s="3"/>
      <c r="C20" s="3"/>
      <c r="D20" s="37">
        <v>20</v>
      </c>
      <c r="E20" s="35"/>
      <c r="F20" s="35"/>
      <c r="G20" s="168">
        <f>E2</f>
        <v>2000000</v>
      </c>
      <c r="H20" s="57">
        <f>ROUNDDOWN(G20/4,0)</f>
        <v>500000</v>
      </c>
      <c r="I20" s="58">
        <f>I12+I16</f>
        <v>0</v>
      </c>
      <c r="J20" s="59">
        <f>IF(G20&gt;I20+J22,I20+J22,G20)</f>
        <v>0</v>
      </c>
      <c r="K20" s="18"/>
      <c r="L20" s="44">
        <f>IF(I20&lt;=G20,I20,"")</f>
        <v>0</v>
      </c>
      <c r="M20" s="35"/>
      <c r="N20" s="44" t="str">
        <f>IF(I20&lt;=G20,"",N12+N16)</f>
        <v/>
      </c>
      <c r="O20" s="162"/>
      <c r="P20" s="44" t="str">
        <f>IF(I20&lt;=G20,"",P12+P16)</f>
        <v/>
      </c>
      <c r="Q20" s="36"/>
      <c r="R20" s="3"/>
      <c r="S20" s="3"/>
      <c r="T20" s="3"/>
      <c r="U20" s="3"/>
      <c r="V20" s="3"/>
      <c r="W20" s="8"/>
      <c r="X20" s="8"/>
      <c r="Y20" s="8"/>
    </row>
    <row r="21" spans="1:25" ht="18" x14ac:dyDescent="0.2">
      <c r="A21" s="3"/>
      <c r="B21" s="3"/>
      <c r="C21" s="3"/>
      <c r="D21" s="37">
        <v>21</v>
      </c>
      <c r="E21" s="35"/>
      <c r="F21" s="35"/>
      <c r="G21" s="168"/>
      <c r="H21" s="60">
        <f>ROUNDDOWN(G20/4,3)</f>
        <v>500000</v>
      </c>
      <c r="I21" s="61"/>
      <c r="J21" s="62"/>
      <c r="K21" s="18"/>
      <c r="L21" s="10"/>
      <c r="M21" s="35"/>
      <c r="N21" s="10"/>
      <c r="O21" s="63"/>
      <c r="P21" s="10"/>
      <c r="Q21" s="36"/>
      <c r="R21" s="3"/>
      <c r="S21" s="3"/>
      <c r="T21" s="3"/>
      <c r="U21" s="3"/>
      <c r="V21" s="3"/>
      <c r="W21" s="8"/>
      <c r="X21" s="8"/>
      <c r="Y21" s="8"/>
    </row>
    <row r="22" spans="1:25" ht="18" x14ac:dyDescent="0.2">
      <c r="A22" s="3"/>
      <c r="B22" s="3"/>
      <c r="C22" s="3"/>
      <c r="D22" s="37">
        <v>22</v>
      </c>
      <c r="E22" s="35"/>
      <c r="F22" s="35"/>
      <c r="G22" s="168"/>
      <c r="H22" s="60">
        <f>ROUNDDOWN(G20/4,3) - H20</f>
        <v>0</v>
      </c>
      <c r="I22" s="64">
        <f>I14+I18</f>
        <v>0</v>
      </c>
      <c r="J22" s="65">
        <f>IF(I20&lt;G20,IF(I22&gt;=1,1,0),0)</f>
        <v>0</v>
      </c>
      <c r="K22" s="18" t="s">
        <v>68</v>
      </c>
      <c r="L22" s="10"/>
      <c r="M22" s="35"/>
      <c r="N22" s="10"/>
      <c r="O22" s="63"/>
      <c r="P22" s="10"/>
      <c r="Q22" s="36"/>
      <c r="R22" s="3"/>
      <c r="S22" s="3"/>
      <c r="T22" s="3"/>
      <c r="U22" s="3"/>
      <c r="V22" s="3"/>
      <c r="W22" s="8"/>
      <c r="X22" s="8"/>
      <c r="Y22" s="8"/>
    </row>
    <row r="23" spans="1:25" ht="18" x14ac:dyDescent="0.2">
      <c r="A23" s="3"/>
      <c r="B23" s="3"/>
      <c r="C23" s="3"/>
      <c r="D23" s="37">
        <v>23</v>
      </c>
      <c r="E23" s="66"/>
      <c r="F23" s="66"/>
      <c r="G23" s="67"/>
      <c r="H23" s="67"/>
      <c r="I23" s="67"/>
      <c r="J23" s="66"/>
      <c r="K23" s="66"/>
      <c r="L23" s="66"/>
      <c r="M23" s="66"/>
      <c r="N23" s="66"/>
      <c r="O23" s="66"/>
      <c r="P23" s="66"/>
      <c r="Q23" s="68"/>
      <c r="R23" s="3"/>
      <c r="S23" s="3"/>
      <c r="T23" s="3"/>
      <c r="U23" s="3"/>
      <c r="V23" s="3"/>
      <c r="W23" s="8"/>
      <c r="X23" s="8"/>
      <c r="Y23" s="8"/>
    </row>
    <row r="24" spans="1:25" ht="18" x14ac:dyDescent="0.2">
      <c r="A24" s="3"/>
      <c r="B24" s="3"/>
      <c r="C24" s="3"/>
      <c r="D24" s="30"/>
      <c r="E24" s="69"/>
      <c r="F24" s="69"/>
      <c r="G24" s="70"/>
      <c r="H24" s="70"/>
      <c r="I24" s="70"/>
      <c r="J24" s="69"/>
      <c r="K24" s="71"/>
      <c r="L24" s="35"/>
      <c r="M24" s="35"/>
      <c r="N24" s="35"/>
      <c r="O24" s="35"/>
      <c r="P24" s="35"/>
      <c r="Q24" s="3"/>
      <c r="R24" s="3"/>
      <c r="S24" s="3"/>
      <c r="T24" s="3"/>
      <c r="U24" s="3"/>
      <c r="V24" s="3"/>
      <c r="W24" s="8"/>
      <c r="X24" s="8"/>
      <c r="Y24" s="8"/>
    </row>
    <row r="25" spans="1:25" ht="18" x14ac:dyDescent="0.2">
      <c r="A25" s="3"/>
      <c r="B25" s="3"/>
      <c r="C25" s="3"/>
      <c r="D25" s="33" t="s">
        <v>64</v>
      </c>
      <c r="E25" s="3"/>
      <c r="F25" s="35"/>
      <c r="G25" s="35"/>
      <c r="H25" s="10"/>
      <c r="I25" s="10"/>
      <c r="J25" s="10"/>
      <c r="K25" s="72"/>
      <c r="L25" s="35"/>
      <c r="M25" s="35"/>
      <c r="N25" s="35"/>
      <c r="O25" s="35"/>
      <c r="P25" s="35"/>
      <c r="Q25" s="35"/>
      <c r="R25" s="3"/>
      <c r="S25" s="3"/>
      <c r="T25" s="3"/>
      <c r="U25" s="3"/>
      <c r="V25" s="3"/>
      <c r="W25" s="8"/>
      <c r="X25" s="8"/>
      <c r="Y25" s="8"/>
    </row>
    <row r="26" spans="1:25" ht="18" x14ac:dyDescent="0.2">
      <c r="A26" s="3"/>
      <c r="B26" s="3"/>
      <c r="C26" s="3"/>
      <c r="D26" s="33"/>
      <c r="E26" s="3"/>
      <c r="F26" s="35"/>
      <c r="G26" s="35"/>
      <c r="H26" s="10"/>
      <c r="I26" s="10"/>
      <c r="J26" s="10"/>
      <c r="K26" s="72"/>
      <c r="L26" s="35"/>
      <c r="M26" s="35"/>
      <c r="N26" s="35"/>
      <c r="O26" s="35"/>
      <c r="P26" s="35"/>
      <c r="Q26" s="35"/>
      <c r="R26" s="3"/>
      <c r="S26" s="3"/>
      <c r="T26" s="3"/>
      <c r="U26" s="3"/>
      <c r="V26" s="3"/>
      <c r="W26" s="8"/>
      <c r="X26" s="8"/>
      <c r="Y26" s="8"/>
    </row>
    <row r="27" spans="1:25" ht="18" x14ac:dyDescent="0.2">
      <c r="A27" s="3"/>
      <c r="B27" s="3"/>
      <c r="C27" s="3"/>
      <c r="D27" s="37"/>
      <c r="E27" s="73" t="s">
        <v>25</v>
      </c>
      <c r="F27" s="35"/>
      <c r="G27" s="35" t="s">
        <v>34</v>
      </c>
      <c r="H27" s="35"/>
      <c r="I27" s="35" t="s">
        <v>35</v>
      </c>
      <c r="J27" s="10"/>
      <c r="K27" s="72"/>
      <c r="L27" s="35"/>
      <c r="M27" s="35"/>
      <c r="N27" s="35"/>
      <c r="O27" s="35"/>
      <c r="P27" s="35"/>
      <c r="Q27" s="35"/>
      <c r="R27" s="3"/>
      <c r="S27" s="3"/>
      <c r="T27" s="3"/>
      <c r="U27" s="3"/>
      <c r="V27" s="3"/>
      <c r="W27" s="8"/>
      <c r="X27" s="8"/>
      <c r="Y27" s="8"/>
    </row>
    <row r="28" spans="1:25" ht="18" x14ac:dyDescent="0.2">
      <c r="A28" s="3"/>
      <c r="B28" s="3"/>
      <c r="C28" s="3"/>
      <c r="D28" s="37"/>
      <c r="E28" s="42" t="s">
        <v>37</v>
      </c>
      <c r="F28" s="35"/>
      <c r="G28" s="42" t="s">
        <v>37</v>
      </c>
      <c r="H28" s="162" t="s">
        <v>30</v>
      </c>
      <c r="I28" s="42" t="s">
        <v>37</v>
      </c>
      <c r="J28" s="10"/>
      <c r="K28" s="72"/>
      <c r="L28" s="35"/>
      <c r="M28" s="35"/>
      <c r="N28" s="35"/>
      <c r="O28" s="35"/>
      <c r="P28" s="35"/>
      <c r="Q28" s="35"/>
      <c r="R28" s="3"/>
      <c r="S28" s="3"/>
      <c r="T28" s="3"/>
      <c r="U28" s="3"/>
      <c r="V28" s="3"/>
      <c r="W28" s="8"/>
      <c r="X28" s="8"/>
      <c r="Y28" s="8"/>
    </row>
    <row r="29" spans="1:25" ht="18" x14ac:dyDescent="0.2">
      <c r="A29" s="3"/>
      <c r="B29" s="3"/>
      <c r="C29" s="3"/>
      <c r="D29" s="37">
        <v>29</v>
      </c>
      <c r="E29" s="74" t="str">
        <f>IF(経費明細表・資金調達方法!F40=0,"×",IF(経費明細表・資金調達方法!F40&lt;I29,"×",IF(経費明細表・資金調達方法!F40&gt;G29,"×","〇")))</f>
        <v>×</v>
      </c>
      <c r="F29" s="3">
        <v>29</v>
      </c>
      <c r="G29" s="44">
        <f>IF(I20&lt;=G20,I12,IF(I12&gt;G20,G20,I12))</f>
        <v>0</v>
      </c>
      <c r="H29" s="162"/>
      <c r="I29" s="44">
        <f>IF(I20&lt;=G20,I12,G20-P16)</f>
        <v>0</v>
      </c>
      <c r="J29" s="10"/>
      <c r="K29" s="72"/>
      <c r="L29" s="35"/>
      <c r="M29" s="35"/>
      <c r="N29" s="35"/>
      <c r="O29" s="35"/>
      <c r="P29" s="35"/>
      <c r="Q29" s="35"/>
      <c r="R29" s="3"/>
      <c r="S29" s="3"/>
      <c r="T29" s="3"/>
      <c r="U29" s="3"/>
      <c r="V29" s="3"/>
      <c r="W29" s="8"/>
      <c r="X29" s="8"/>
      <c r="Y29" s="8"/>
    </row>
    <row r="30" spans="1:25" ht="18" x14ac:dyDescent="0.2">
      <c r="A30" s="3"/>
      <c r="B30" s="3"/>
      <c r="C30" s="3"/>
      <c r="D30" s="37"/>
      <c r="E30" s="41" t="s">
        <v>39</v>
      </c>
      <c r="F30" s="3"/>
      <c r="G30" s="41" t="s">
        <v>39</v>
      </c>
      <c r="H30" s="162"/>
      <c r="I30" s="41" t="s">
        <v>39</v>
      </c>
      <c r="J30" s="3"/>
      <c r="K30" s="36"/>
      <c r="L30" s="3"/>
      <c r="M30" s="3"/>
      <c r="N30" s="3"/>
      <c r="O30" s="3"/>
      <c r="P30" s="3"/>
      <c r="Q30" s="3"/>
      <c r="R30" s="3"/>
      <c r="S30" s="3"/>
      <c r="T30" s="3"/>
      <c r="U30" s="3"/>
      <c r="V30" s="3"/>
      <c r="W30" s="8"/>
      <c r="X30" s="8"/>
      <c r="Y30" s="8"/>
    </row>
    <row r="31" spans="1:25" ht="18" x14ac:dyDescent="0.2">
      <c r="A31" s="3"/>
      <c r="B31" s="3"/>
      <c r="C31" s="3"/>
      <c r="D31" s="37">
        <v>30</v>
      </c>
      <c r="E31" s="74" t="str">
        <f>IF(経費明細表・資金調達方法!F42&gt;I31,"×",IF(経費明細表・資金調達方法!F42&lt;G31,"×","〇"))</f>
        <v>〇</v>
      </c>
      <c r="F31" s="3">
        <v>30</v>
      </c>
      <c r="G31" s="44">
        <f>IF(I20&lt;=G20,I16,G20-N12)</f>
        <v>0</v>
      </c>
      <c r="H31" s="162"/>
      <c r="I31" s="44">
        <f>IF(I20&lt;=G20,I16,IF(ROUNDDOWN(G20/4,0)&gt;I16,I16,ROUNDDOWN(G20/4,0)))</f>
        <v>0</v>
      </c>
      <c r="J31" s="3"/>
      <c r="K31" s="36"/>
      <c r="L31" s="3"/>
      <c r="M31" s="3"/>
      <c r="N31" s="3"/>
      <c r="O31" s="3"/>
      <c r="P31" s="3"/>
      <c r="Q31" s="3"/>
      <c r="R31" s="3"/>
      <c r="S31" s="3"/>
      <c r="T31" s="3"/>
      <c r="U31" s="3"/>
      <c r="V31" s="3"/>
      <c r="W31" s="8"/>
      <c r="X31" s="8"/>
      <c r="Y31" s="8"/>
    </row>
    <row r="32" spans="1:25" ht="18" x14ac:dyDescent="0.2">
      <c r="A32" s="3"/>
      <c r="B32" s="3"/>
      <c r="C32" s="3"/>
      <c r="D32" s="37"/>
      <c r="E32" s="56" t="s">
        <v>42</v>
      </c>
      <c r="F32" s="3"/>
      <c r="G32" s="56" t="s">
        <v>42</v>
      </c>
      <c r="H32" s="162"/>
      <c r="I32" s="56" t="s">
        <v>42</v>
      </c>
      <c r="J32" s="3"/>
      <c r="K32" s="36"/>
      <c r="L32" s="3"/>
      <c r="M32" s="3"/>
      <c r="N32" s="3"/>
      <c r="O32" s="3"/>
      <c r="P32" s="3"/>
      <c r="Q32" s="3"/>
      <c r="R32" s="3"/>
      <c r="S32" s="3"/>
      <c r="T32" s="3"/>
      <c r="U32" s="3"/>
      <c r="V32" s="3"/>
      <c r="W32" s="8"/>
      <c r="X32" s="8"/>
      <c r="Y32" s="8"/>
    </row>
    <row r="33" spans="1:25" ht="18" x14ac:dyDescent="0.2">
      <c r="A33" s="3"/>
      <c r="B33" s="3"/>
      <c r="C33" s="3"/>
      <c r="D33" s="37">
        <v>33</v>
      </c>
      <c r="E33" s="74" t="s">
        <v>75</v>
      </c>
      <c r="F33" s="3">
        <v>33</v>
      </c>
      <c r="G33" s="44">
        <f>IF(I20&lt;=G20,I20,N12+N16)</f>
        <v>0</v>
      </c>
      <c r="H33" s="162"/>
      <c r="I33" s="44">
        <f>IF(I20&lt;=G20,I20,I29+I31)</f>
        <v>0</v>
      </c>
      <c r="J33" s="3"/>
      <c r="K33" s="36"/>
      <c r="L33" s="3"/>
      <c r="M33" s="3"/>
      <c r="N33" s="3"/>
      <c r="O33" s="3"/>
      <c r="P33" s="3"/>
      <c r="Q33" s="3"/>
      <c r="R33" s="3"/>
      <c r="S33" s="3"/>
      <c r="T33" s="3"/>
      <c r="U33" s="3"/>
      <c r="V33" s="3"/>
      <c r="W33" s="8"/>
      <c r="X33" s="8"/>
      <c r="Y33" s="8"/>
    </row>
    <row r="34" spans="1:25" ht="18" x14ac:dyDescent="0.2">
      <c r="A34" s="3"/>
      <c r="B34" s="3"/>
      <c r="C34" s="3"/>
      <c r="D34" s="75" t="s">
        <v>24</v>
      </c>
      <c r="E34" s="74" t="str">
        <f>IF(経費明細表・資金調達方法!F40="","×",IF(経費明細表・資金調達方法!F40=0,"×",IF(経費明細表・資金調達方法!F45&lt;経費明細表・資金調達方法!F42*4,"×","〇")))</f>
        <v>×</v>
      </c>
      <c r="F34" s="3"/>
      <c r="G34" s="3"/>
      <c r="H34" s="3"/>
      <c r="I34" s="3"/>
      <c r="J34" s="3"/>
      <c r="K34" s="36"/>
      <c r="L34" s="3"/>
      <c r="M34" s="3"/>
      <c r="N34" s="3"/>
      <c r="O34" s="3"/>
      <c r="P34" s="3"/>
      <c r="Q34" s="3"/>
      <c r="R34" s="3"/>
      <c r="S34" s="3"/>
      <c r="T34" s="3"/>
      <c r="U34" s="3"/>
      <c r="V34" s="3"/>
      <c r="W34" s="8"/>
      <c r="X34" s="8"/>
      <c r="Y34" s="8"/>
    </row>
    <row r="35" spans="1:25" ht="18" x14ac:dyDescent="0.2">
      <c r="A35" s="3"/>
      <c r="B35" s="3"/>
      <c r="C35" s="3"/>
      <c r="D35" s="37"/>
      <c r="E35" s="3"/>
      <c r="F35" s="3"/>
      <c r="G35" s="3"/>
      <c r="H35" s="3"/>
      <c r="I35" s="3"/>
      <c r="J35" s="3"/>
      <c r="K35" s="36"/>
      <c r="L35" s="3"/>
      <c r="M35" s="3"/>
      <c r="N35" s="3"/>
      <c r="O35" s="3"/>
      <c r="P35" s="3"/>
      <c r="Q35" s="3"/>
      <c r="R35" s="3"/>
      <c r="S35" s="3"/>
      <c r="T35" s="3"/>
      <c r="U35" s="3"/>
      <c r="V35" s="3"/>
      <c r="W35" s="8"/>
      <c r="X35" s="8"/>
      <c r="Y35" s="8"/>
    </row>
    <row r="36" spans="1:25" ht="18" x14ac:dyDescent="0.2">
      <c r="A36" s="3"/>
      <c r="B36" s="3"/>
      <c r="C36" s="3"/>
      <c r="D36" s="37"/>
      <c r="E36" s="3"/>
      <c r="F36" s="3"/>
      <c r="G36" s="23" t="s">
        <v>53</v>
      </c>
      <c r="H36" s="23"/>
      <c r="I36" s="163" t="s">
        <v>59</v>
      </c>
      <c r="J36" s="164"/>
      <c r="K36" s="36"/>
      <c r="L36" s="3"/>
      <c r="M36" s="3"/>
      <c r="N36" s="3"/>
      <c r="O36" s="3"/>
      <c r="P36" s="3"/>
      <c r="Q36" s="3"/>
      <c r="R36" s="3"/>
      <c r="S36" s="3"/>
      <c r="T36" s="3"/>
      <c r="U36" s="3"/>
      <c r="V36" s="3"/>
      <c r="W36" s="8"/>
      <c r="X36" s="8"/>
      <c r="Y36" s="8"/>
    </row>
    <row r="37" spans="1:25" ht="13.5" customHeight="1" x14ac:dyDescent="0.2">
      <c r="A37" s="3"/>
      <c r="B37" s="3"/>
      <c r="C37" s="3"/>
      <c r="D37" s="76" t="s">
        <v>65</v>
      </c>
      <c r="E37" s="77" t="str">
        <f>IF(OR(経費明細表・資金調達方法!B17="☑",
       経費明細表・資金調達方法!B17="☑",
       経費明細表・資金調達方法!B17="☑",
       経費明細表・資金調達方法!B17="☑",
       経費明細表・資金調達方法!B17="☑"),
       IF(経費明細表・資金調達方法!B16="☑","250万","200万"),
       IF(経費明細表・資金調達方法!B16="☑","100万","50万")
   )</f>
        <v>50万</v>
      </c>
      <c r="F37" s="13" t="s">
        <v>77</v>
      </c>
      <c r="G37" s="23" t="s">
        <v>54</v>
      </c>
      <c r="H37" s="78">
        <f>K2</f>
        <v>0</v>
      </c>
      <c r="I37" s="165" t="s">
        <v>60</v>
      </c>
      <c r="J37" s="166"/>
      <c r="K37" s="36"/>
      <c r="L37" s="3"/>
      <c r="M37" s="3"/>
      <c r="N37" s="3"/>
      <c r="O37" s="3"/>
      <c r="P37" s="3"/>
      <c r="Q37" s="3"/>
      <c r="R37" s="3"/>
      <c r="S37" s="3"/>
      <c r="T37" s="3"/>
      <c r="U37" s="3"/>
      <c r="V37" s="3"/>
      <c r="W37" s="8"/>
      <c r="X37" s="8"/>
      <c r="Y37" s="8"/>
    </row>
    <row r="38" spans="1:25" ht="18" x14ac:dyDescent="0.2">
      <c r="A38" s="3"/>
      <c r="B38" s="3"/>
      <c r="C38" s="3"/>
      <c r="D38" s="37" t="s">
        <v>82</v>
      </c>
      <c r="E38" s="79" t="str">
        <f>IF(V2="×","",DBCS(E37) &amp; "円")</f>
        <v>５０万円</v>
      </c>
      <c r="F38" s="13" t="s">
        <v>78</v>
      </c>
      <c r="G38" s="23" t="s">
        <v>55</v>
      </c>
      <c r="H38" s="44">
        <f>経費明細表・資金調達方法!F40</f>
        <v>0</v>
      </c>
      <c r="I38" s="80">
        <f>IF(AND(H37=0,H38=0),0,IF(OR(H37=0,H37=""),"",ROUNDDOWN(H38*100/H37,2)))</f>
        <v>0</v>
      </c>
      <c r="J38" s="23" t="str">
        <f>IF(経費明細表・資金調達方法!F40="","",IF(I38="","",TEXT(I38,"##0.00")&amp;"%"))</f>
        <v>0.00%</v>
      </c>
      <c r="K38" s="36"/>
      <c r="L38" s="3"/>
      <c r="M38" s="3"/>
      <c r="N38" s="3"/>
      <c r="O38" s="3"/>
      <c r="P38" s="3"/>
      <c r="Q38" s="3"/>
      <c r="R38" s="3"/>
      <c r="S38" s="3"/>
      <c r="T38" s="3"/>
      <c r="U38" s="3"/>
      <c r="V38" s="3"/>
      <c r="W38" s="8"/>
      <c r="X38" s="8"/>
      <c r="Y38" s="8"/>
    </row>
    <row r="39" spans="1:25" ht="18" x14ac:dyDescent="0.2">
      <c r="A39" s="3"/>
      <c r="B39" s="3"/>
      <c r="C39" s="3"/>
      <c r="D39" s="37" t="s">
        <v>76</v>
      </c>
      <c r="E39" s="10" t="str">
        <f>H8</f>
        <v>2/3</v>
      </c>
      <c r="F39" s="13" t="s">
        <v>69</v>
      </c>
      <c r="G39" s="23" t="s">
        <v>57</v>
      </c>
      <c r="H39" s="78">
        <f>Q2</f>
        <v>0</v>
      </c>
      <c r="I39" s="165" t="s">
        <v>61</v>
      </c>
      <c r="J39" s="166"/>
      <c r="K39" s="36"/>
      <c r="L39" s="3"/>
      <c r="M39" s="3"/>
      <c r="N39" s="3"/>
      <c r="O39" s="3"/>
      <c r="P39" s="3"/>
      <c r="Q39" s="3"/>
      <c r="R39" s="3"/>
      <c r="S39" s="3"/>
      <c r="T39" s="3"/>
      <c r="U39" s="3"/>
      <c r="V39" s="3"/>
      <c r="W39" s="8"/>
      <c r="X39" s="8"/>
      <c r="Y39" s="8"/>
    </row>
    <row r="40" spans="1:25" ht="18" x14ac:dyDescent="0.2">
      <c r="A40" s="3"/>
      <c r="B40" s="3"/>
      <c r="C40" s="3"/>
      <c r="D40" s="37" t="s">
        <v>82</v>
      </c>
      <c r="E40" s="79" t="str">
        <f>IF(V2="×","",DBCS(E39) )</f>
        <v>２／３</v>
      </c>
      <c r="F40" s="13" t="s">
        <v>79</v>
      </c>
      <c r="G40" s="23" t="s">
        <v>56</v>
      </c>
      <c r="H40" s="62">
        <f>H42-H38</f>
        <v>0</v>
      </c>
      <c r="I40" s="80" t="str">
        <f>IF(H41=0,"",IF(AND(H39=0,H40=0),0,IF(OR(H39=0,H39=""),"",ROUNDDOWN(H40*100/H39,2))))</f>
        <v/>
      </c>
      <c r="J40" s="23" t="str">
        <f>IF(経費明細表・資金調達方法!F40="","",IF(I40="","",TEXT(I40,"##0.00")&amp;"%"))</f>
        <v/>
      </c>
      <c r="K40" s="36"/>
      <c r="L40" s="3"/>
      <c r="M40" s="3"/>
      <c r="N40" s="3"/>
      <c r="O40" s="3"/>
      <c r="P40" s="3"/>
      <c r="Q40" s="3"/>
      <c r="R40" s="3"/>
      <c r="S40" s="3"/>
      <c r="T40" s="3"/>
      <c r="U40" s="3"/>
      <c r="V40" s="3"/>
      <c r="W40" s="8"/>
      <c r="X40" s="8"/>
      <c r="Y40" s="8"/>
    </row>
    <row r="41" spans="1:25" ht="18" x14ac:dyDescent="0.2">
      <c r="A41" s="3"/>
      <c r="B41" s="3"/>
      <c r="C41" s="3"/>
      <c r="D41" s="37"/>
      <c r="E41" s="3"/>
      <c r="F41" s="13" t="s">
        <v>80</v>
      </c>
      <c r="G41" s="23" t="s">
        <v>96</v>
      </c>
      <c r="H41" s="78">
        <f>D2</f>
        <v>0</v>
      </c>
      <c r="I41" s="165" t="s">
        <v>62</v>
      </c>
      <c r="J41" s="166"/>
      <c r="K41" s="36"/>
      <c r="L41" s="3"/>
      <c r="M41" s="3"/>
      <c r="N41" s="3"/>
      <c r="O41" s="3"/>
      <c r="P41" s="3"/>
      <c r="Q41" s="3"/>
      <c r="R41" s="3"/>
      <c r="S41" s="3"/>
      <c r="T41" s="3"/>
      <c r="U41" s="3"/>
      <c r="V41" s="3"/>
      <c r="W41" s="8"/>
      <c r="X41" s="8"/>
      <c r="Y41" s="8"/>
    </row>
    <row r="42" spans="1:25" ht="18" x14ac:dyDescent="0.2">
      <c r="A42" s="3"/>
      <c r="B42" s="3"/>
      <c r="C42" s="3"/>
      <c r="D42" s="37"/>
      <c r="E42" s="3"/>
      <c r="F42" s="13" t="s">
        <v>81</v>
      </c>
      <c r="G42" s="23" t="s">
        <v>58</v>
      </c>
      <c r="H42" s="78">
        <f>H2</f>
        <v>0</v>
      </c>
      <c r="I42" s="80" t="str">
        <f>IF(H41=0,"",IF(H40=0,0,IF(OR(H42=0,H42="",H39=0,H39=""),"",ROUNDDOWN(H40*100/H42,2))))</f>
        <v/>
      </c>
      <c r="J42" s="23" t="str">
        <f>IF(経費明細表・資金調達方法!F40="","",IF(I42="","",TEXT(I42,"##0.00") &amp; "%"))</f>
        <v/>
      </c>
      <c r="K42" s="36"/>
      <c r="L42" s="3"/>
      <c r="M42" s="3"/>
      <c r="N42" s="3"/>
      <c r="O42" s="3"/>
      <c r="P42" s="3"/>
      <c r="Q42" s="3"/>
      <c r="R42" s="3"/>
      <c r="S42" s="3"/>
      <c r="T42" s="3"/>
      <c r="U42" s="3"/>
      <c r="V42" s="3"/>
      <c r="W42" s="8"/>
      <c r="X42" s="8"/>
      <c r="Y42" s="8"/>
    </row>
    <row r="43" spans="1:25" ht="18" x14ac:dyDescent="0.2">
      <c r="A43" s="3"/>
      <c r="B43" s="3"/>
      <c r="C43" s="3"/>
      <c r="D43" s="81"/>
      <c r="E43" s="82"/>
      <c r="F43" s="82"/>
      <c r="G43" s="82"/>
      <c r="H43" s="82"/>
      <c r="I43" s="82"/>
      <c r="J43" s="82"/>
      <c r="K43" s="68"/>
      <c r="L43" s="3"/>
      <c r="M43" s="3"/>
      <c r="N43" s="3"/>
      <c r="O43" s="3"/>
      <c r="P43" s="3"/>
      <c r="Q43" s="3"/>
      <c r="R43" s="3"/>
      <c r="S43" s="3"/>
      <c r="T43" s="3"/>
      <c r="U43" s="3"/>
      <c r="V43" s="3"/>
      <c r="W43" s="8"/>
      <c r="X43" s="8"/>
      <c r="Y43" s="8"/>
    </row>
    <row r="44" spans="1:25" ht="18" x14ac:dyDescent="0.2">
      <c r="A44" s="3"/>
      <c r="B44" s="3"/>
      <c r="C44" s="3"/>
      <c r="D44" s="30"/>
      <c r="E44" s="31"/>
      <c r="F44" s="31"/>
      <c r="G44" s="31"/>
      <c r="H44" s="31"/>
      <c r="I44" s="31"/>
      <c r="J44" s="31"/>
      <c r="K44" s="32"/>
      <c r="L44" s="3"/>
      <c r="M44" s="3"/>
      <c r="N44" s="3"/>
      <c r="O44" s="3"/>
      <c r="P44" s="3"/>
      <c r="Q44" s="3"/>
      <c r="R44" s="3"/>
      <c r="S44" s="3"/>
      <c r="T44" s="3"/>
      <c r="U44" s="3"/>
      <c r="V44" s="3"/>
      <c r="W44" s="8"/>
      <c r="X44" s="8"/>
      <c r="Y44" s="8"/>
    </row>
    <row r="45" spans="1:25" ht="18" x14ac:dyDescent="0.2">
      <c r="A45" s="3"/>
      <c r="B45" s="3"/>
      <c r="C45" s="3"/>
      <c r="D45" s="33" t="s">
        <v>73</v>
      </c>
      <c r="E45" s="3"/>
      <c r="F45" s="3"/>
      <c r="G45" s="3"/>
      <c r="H45" s="3"/>
      <c r="I45" s="3"/>
      <c r="J45" s="3"/>
      <c r="K45" s="36"/>
      <c r="L45" s="3"/>
      <c r="M45" s="3"/>
      <c r="N45" s="3"/>
      <c r="O45" s="3"/>
      <c r="P45" s="3"/>
      <c r="Q45" s="3"/>
      <c r="R45" s="3"/>
      <c r="S45" s="3"/>
      <c r="T45" s="3"/>
      <c r="U45" s="3"/>
      <c r="V45" s="3"/>
      <c r="W45" s="8"/>
      <c r="X45" s="8"/>
      <c r="Y45" s="8"/>
    </row>
    <row r="46" spans="1:25" ht="18" x14ac:dyDescent="0.2">
      <c r="A46" s="3"/>
      <c r="B46" s="3"/>
      <c r="C46" s="3"/>
      <c r="D46" s="83" t="s">
        <v>74</v>
      </c>
      <c r="E46" s="79" t="str">
        <f>IF(J22=0,"","※")</f>
        <v/>
      </c>
      <c r="F46" s="3"/>
      <c r="G46" s="3"/>
      <c r="H46" s="3"/>
      <c r="I46" s="3"/>
      <c r="J46" s="3"/>
      <c r="K46" s="36"/>
      <c r="L46" s="3"/>
      <c r="M46" s="3"/>
      <c r="N46" s="3"/>
      <c r="O46" s="3"/>
      <c r="P46" s="3"/>
      <c r="Q46" s="3"/>
      <c r="R46" s="3"/>
      <c r="S46" s="3"/>
      <c r="T46" s="3"/>
      <c r="U46" s="3"/>
      <c r="V46" s="3"/>
      <c r="W46" s="8"/>
      <c r="X46" s="8"/>
      <c r="Y46" s="8"/>
    </row>
    <row r="47" spans="1:25" ht="18" x14ac:dyDescent="0.2">
      <c r="A47" s="3"/>
      <c r="B47" s="3"/>
      <c r="C47" s="3"/>
      <c r="D47" s="33"/>
      <c r="E47" s="3"/>
      <c r="F47" s="3"/>
      <c r="G47" s="3"/>
      <c r="H47" s="3"/>
      <c r="I47" s="3"/>
      <c r="J47" s="3"/>
      <c r="K47" s="36"/>
      <c r="L47" s="3"/>
      <c r="M47" s="3"/>
      <c r="N47" s="3"/>
      <c r="O47" s="3"/>
      <c r="P47" s="3"/>
      <c r="Q47" s="3"/>
      <c r="R47" s="3"/>
      <c r="S47" s="3"/>
      <c r="T47" s="3"/>
      <c r="U47" s="3"/>
      <c r="V47" s="3"/>
      <c r="W47" s="8"/>
      <c r="X47" s="8"/>
      <c r="Y47" s="8"/>
    </row>
    <row r="48" spans="1:25" ht="18" x14ac:dyDescent="0.2">
      <c r="A48" s="3"/>
      <c r="B48" s="3"/>
      <c r="C48" s="3"/>
      <c r="D48" s="37" t="s">
        <v>71</v>
      </c>
      <c r="E48" s="79" t="str">
        <f>IF(F16=0,"",IF(F12=0,"※ ③ウェブサイト関連費のみでの申請はできません。詳細は公募要領をご確認ください。",""))</f>
        <v/>
      </c>
      <c r="F48" s="3"/>
      <c r="G48" s="3"/>
      <c r="H48" s="3"/>
      <c r="I48" s="3"/>
      <c r="J48" s="3"/>
      <c r="K48" s="36"/>
      <c r="L48" s="3"/>
      <c r="M48" s="3"/>
      <c r="N48" s="3"/>
      <c r="O48" s="3"/>
      <c r="P48" s="3"/>
      <c r="Q48" s="3"/>
      <c r="R48" s="3"/>
      <c r="S48" s="3"/>
      <c r="T48" s="3"/>
      <c r="U48" s="3"/>
      <c r="V48" s="3"/>
      <c r="W48" s="8"/>
      <c r="X48" s="8"/>
      <c r="Y48" s="8"/>
    </row>
    <row r="49" spans="1:25" ht="18" x14ac:dyDescent="0.2">
      <c r="A49" s="3"/>
      <c r="B49" s="3"/>
      <c r="C49" s="3"/>
      <c r="D49" s="37" t="s">
        <v>72</v>
      </c>
      <c r="E49" s="79" t="e">
        <f>IF(U2="○","","※ ⑨設備処分費が、(5)補助対象経費合計の1/2を超えています。このままでは申請できません。詳細は公募要領をご確認ください。")</f>
        <v>#VALUE!</v>
      </c>
      <c r="F49" s="3"/>
      <c r="G49" s="3"/>
      <c r="H49" s="3"/>
      <c r="I49" s="3"/>
      <c r="J49" s="3"/>
      <c r="K49" s="36"/>
      <c r="L49" s="3"/>
      <c r="M49" s="3"/>
      <c r="N49" s="3"/>
      <c r="O49" s="3"/>
      <c r="P49" s="3"/>
      <c r="Q49" s="3"/>
      <c r="R49" s="3"/>
      <c r="S49" s="3"/>
      <c r="T49" s="3"/>
      <c r="U49" s="3"/>
      <c r="V49" s="3"/>
      <c r="W49" s="8"/>
      <c r="X49" s="8"/>
      <c r="Y49" s="8"/>
    </row>
    <row r="50" spans="1:25" ht="18" x14ac:dyDescent="0.2">
      <c r="A50" s="3"/>
      <c r="B50" s="3"/>
      <c r="C50" s="3"/>
      <c r="D50" s="37"/>
      <c r="E50" s="3"/>
      <c r="F50" s="3"/>
      <c r="G50" s="3"/>
      <c r="H50" s="3"/>
      <c r="I50" s="3"/>
      <c r="J50" s="3"/>
      <c r="K50" s="36"/>
      <c r="L50" s="3"/>
      <c r="M50" s="3"/>
      <c r="N50" s="3"/>
      <c r="O50" s="3"/>
      <c r="P50" s="3"/>
      <c r="Q50" s="3"/>
      <c r="R50" s="3"/>
      <c r="S50" s="3"/>
      <c r="T50" s="3"/>
      <c r="U50" s="3"/>
      <c r="V50" s="3"/>
      <c r="W50" s="8"/>
      <c r="X50" s="8"/>
      <c r="Y50" s="8"/>
    </row>
    <row r="51" spans="1:25" ht="18" x14ac:dyDescent="0.2">
      <c r="A51" s="3"/>
      <c r="B51" s="3"/>
      <c r="C51" s="3"/>
      <c r="D51" s="37"/>
      <c r="E51" s="3"/>
      <c r="F51" s="3"/>
      <c r="G51" s="3"/>
      <c r="H51" s="3"/>
      <c r="I51" s="3"/>
      <c r="J51" s="3"/>
      <c r="K51" s="36"/>
      <c r="L51" s="3"/>
      <c r="M51" s="3"/>
      <c r="N51" s="3"/>
      <c r="O51" s="3"/>
      <c r="P51" s="3"/>
      <c r="Q51" s="3"/>
      <c r="R51" s="3"/>
      <c r="S51" s="3"/>
      <c r="T51" s="3"/>
      <c r="U51" s="3"/>
      <c r="V51" s="3"/>
      <c r="W51" s="8"/>
      <c r="X51" s="8"/>
      <c r="Y51" s="8"/>
    </row>
    <row r="52" spans="1:25" ht="18" x14ac:dyDescent="0.2">
      <c r="A52" s="3"/>
      <c r="B52" s="3"/>
      <c r="C52" s="3"/>
      <c r="D52" s="37"/>
      <c r="E52" s="3"/>
      <c r="F52" s="3"/>
      <c r="G52" s="3"/>
      <c r="H52" s="3"/>
      <c r="I52" s="3"/>
      <c r="J52" s="3"/>
      <c r="K52" s="36"/>
      <c r="L52" s="3"/>
      <c r="M52" s="3"/>
      <c r="N52" s="3"/>
      <c r="O52" s="3"/>
      <c r="P52" s="3"/>
      <c r="Q52" s="3"/>
      <c r="R52" s="3"/>
      <c r="S52" s="3"/>
      <c r="T52" s="3"/>
      <c r="U52" s="3"/>
      <c r="V52" s="3"/>
      <c r="W52" s="8"/>
      <c r="X52" s="8"/>
      <c r="Y52" s="8"/>
    </row>
    <row r="53" spans="1:25" ht="18" x14ac:dyDescent="0.2">
      <c r="A53" s="3"/>
      <c r="B53" s="3"/>
      <c r="C53" s="3"/>
      <c r="D53" s="37"/>
      <c r="E53" s="3"/>
      <c r="F53" s="3"/>
      <c r="G53" s="3"/>
      <c r="H53" s="3"/>
      <c r="I53" s="3"/>
      <c r="J53" s="3"/>
      <c r="K53" s="36"/>
      <c r="L53" s="3"/>
      <c r="M53" s="3"/>
      <c r="N53" s="3"/>
      <c r="O53" s="3"/>
      <c r="P53" s="3"/>
      <c r="Q53" s="3"/>
      <c r="R53" s="3"/>
      <c r="S53" s="3"/>
      <c r="T53" s="3"/>
      <c r="U53" s="3"/>
      <c r="V53" s="3"/>
      <c r="W53" s="8"/>
      <c r="X53" s="8"/>
      <c r="Y53" s="8"/>
    </row>
    <row r="54" spans="1:25" ht="18" x14ac:dyDescent="0.2">
      <c r="A54" s="3"/>
      <c r="B54" s="3"/>
      <c r="C54" s="3"/>
      <c r="D54" s="37"/>
      <c r="E54" s="3"/>
      <c r="F54" s="3"/>
      <c r="G54" s="3"/>
      <c r="H54" s="3"/>
      <c r="I54" s="3"/>
      <c r="J54" s="3"/>
      <c r="K54" s="36"/>
      <c r="L54" s="3"/>
      <c r="M54" s="3"/>
      <c r="N54" s="3"/>
      <c r="O54" s="3"/>
      <c r="P54" s="3"/>
      <c r="Q54" s="3"/>
      <c r="R54" s="3"/>
      <c r="S54" s="3"/>
      <c r="T54" s="3"/>
      <c r="U54" s="3"/>
      <c r="V54" s="3"/>
      <c r="W54" s="8"/>
      <c r="X54" s="8"/>
      <c r="Y54" s="8"/>
    </row>
    <row r="55" spans="1:25" ht="18" x14ac:dyDescent="0.2">
      <c r="A55" s="3"/>
      <c r="B55" s="3"/>
      <c r="C55" s="3"/>
      <c r="D55" s="84"/>
      <c r="E55" s="85"/>
      <c r="F55" s="85"/>
      <c r="G55" s="85"/>
      <c r="H55" s="85"/>
      <c r="I55" s="85"/>
      <c r="J55" s="85"/>
      <c r="K55" s="86"/>
      <c r="L55" s="3"/>
      <c r="M55" s="3"/>
      <c r="N55" s="3"/>
      <c r="O55" s="3"/>
      <c r="P55" s="3"/>
      <c r="Q55" s="3"/>
      <c r="R55" s="3"/>
      <c r="S55" s="3"/>
      <c r="T55" s="3"/>
      <c r="U55" s="3"/>
      <c r="V55" s="3"/>
      <c r="W55" s="8"/>
      <c r="X55" s="8"/>
      <c r="Y55" s="8"/>
    </row>
    <row r="56" spans="1:25" ht="18" x14ac:dyDescent="0.2">
      <c r="A56" s="3"/>
      <c r="B56" s="3"/>
      <c r="C56" s="3"/>
      <c r="D56" s="87" t="s">
        <v>119</v>
      </c>
      <c r="E56" s="88"/>
      <c r="F56" s="88"/>
      <c r="G56" s="88"/>
      <c r="H56" s="88"/>
      <c r="I56" s="88"/>
      <c r="J56" s="88"/>
      <c r="K56" s="89"/>
      <c r="L56" s="3"/>
      <c r="M56" s="3"/>
      <c r="N56" s="3"/>
      <c r="O56" s="3"/>
      <c r="P56" s="3"/>
      <c r="Q56" s="3"/>
      <c r="R56" s="3"/>
      <c r="S56" s="3"/>
      <c r="T56" s="3"/>
      <c r="U56" s="3"/>
      <c r="V56" s="3"/>
      <c r="W56" s="8"/>
      <c r="X56" s="8"/>
      <c r="Y56" s="8"/>
    </row>
    <row r="57" spans="1:25" ht="18" x14ac:dyDescent="0.2">
      <c r="A57" s="3"/>
      <c r="B57" s="3"/>
      <c r="C57" s="3"/>
      <c r="D57" s="90" t="str">
        <f>IF(経費明細表・資金調達方法!B64=経費明細表・資金調達方法!F43,"〇","×")</f>
        <v>〇</v>
      </c>
      <c r="E57" s="88"/>
      <c r="F57" s="88"/>
      <c r="G57" s="88"/>
      <c r="H57" s="88"/>
      <c r="I57" s="88"/>
      <c r="J57" s="88"/>
      <c r="K57" s="89"/>
      <c r="L57" s="3"/>
      <c r="M57" s="3"/>
      <c r="N57" s="3"/>
      <c r="O57" s="3"/>
      <c r="P57" s="3"/>
      <c r="Q57" s="3"/>
      <c r="R57" s="3"/>
      <c r="S57" s="3"/>
      <c r="T57" s="3"/>
      <c r="U57" s="3"/>
      <c r="V57" s="3"/>
      <c r="W57" s="8"/>
      <c r="X57" s="8"/>
      <c r="Y57" s="8"/>
    </row>
    <row r="58" spans="1:25" ht="18" x14ac:dyDescent="0.2">
      <c r="A58" s="3"/>
      <c r="B58" s="3"/>
      <c r="C58" s="3"/>
      <c r="D58" s="87"/>
      <c r="E58" s="88"/>
      <c r="F58" s="88"/>
      <c r="G58" s="88"/>
      <c r="H58" s="88"/>
      <c r="I58" s="88"/>
      <c r="J58" s="88"/>
      <c r="K58" s="89"/>
      <c r="L58" s="3"/>
      <c r="M58" s="3"/>
      <c r="N58" s="3"/>
      <c r="O58" s="3"/>
      <c r="P58" s="3"/>
      <c r="Q58" s="3"/>
      <c r="R58" s="3"/>
      <c r="S58" s="3"/>
      <c r="T58" s="3"/>
      <c r="U58" s="3"/>
      <c r="V58" s="3"/>
      <c r="W58" s="8"/>
      <c r="X58" s="8"/>
      <c r="Y58" s="8"/>
    </row>
    <row r="59" spans="1:25" ht="18" x14ac:dyDescent="0.2">
      <c r="A59" s="3"/>
      <c r="B59" s="3"/>
      <c r="C59" s="3"/>
      <c r="D59" s="87"/>
      <c r="E59" s="88"/>
      <c r="F59" s="88"/>
      <c r="G59" s="88"/>
      <c r="H59" s="88"/>
      <c r="I59" s="88"/>
      <c r="J59" s="88"/>
      <c r="K59" s="89"/>
      <c r="L59" s="3"/>
      <c r="M59" s="3"/>
      <c r="N59" s="3"/>
      <c r="O59" s="3"/>
      <c r="P59" s="3"/>
      <c r="Q59" s="3"/>
      <c r="R59" s="3"/>
      <c r="S59" s="3"/>
      <c r="T59" s="3"/>
      <c r="U59" s="3"/>
      <c r="V59" s="3"/>
      <c r="W59" s="8"/>
      <c r="X59" s="8"/>
      <c r="Y59" s="8"/>
    </row>
    <row r="60" spans="1:25" ht="18" x14ac:dyDescent="0.2">
      <c r="A60" s="3"/>
      <c r="B60" s="3"/>
      <c r="C60" s="3"/>
      <c r="D60" s="91"/>
      <c r="E60" s="92"/>
      <c r="F60" s="92"/>
      <c r="G60" s="92"/>
      <c r="H60" s="92"/>
      <c r="I60" s="92"/>
      <c r="J60" s="92"/>
      <c r="K60" s="93"/>
      <c r="L60" s="3"/>
      <c r="M60" s="3"/>
      <c r="N60" s="3"/>
      <c r="O60" s="3"/>
      <c r="P60" s="3"/>
      <c r="Q60" s="3"/>
      <c r="R60" s="3"/>
      <c r="S60" s="3"/>
      <c r="T60" s="3"/>
      <c r="U60" s="3"/>
      <c r="V60" s="3"/>
      <c r="W60" s="8"/>
      <c r="X60" s="8"/>
      <c r="Y60" s="8"/>
    </row>
    <row r="61" spans="1:25" ht="18" x14ac:dyDescent="0.2">
      <c r="A61" s="3"/>
      <c r="B61" s="3"/>
      <c r="C61" s="3"/>
      <c r="D61" s="3"/>
      <c r="E61" s="3"/>
      <c r="F61" s="3"/>
      <c r="G61" s="3"/>
      <c r="H61" s="3"/>
      <c r="I61" s="3"/>
      <c r="J61" s="3"/>
      <c r="K61" s="3"/>
      <c r="L61" s="3"/>
      <c r="M61" s="3"/>
      <c r="N61" s="3"/>
      <c r="O61" s="3"/>
      <c r="P61" s="3"/>
      <c r="Q61" s="3"/>
      <c r="R61" s="3"/>
      <c r="S61" s="3"/>
      <c r="T61" s="3"/>
      <c r="U61" s="3"/>
      <c r="V61" s="3"/>
      <c r="W61" s="8"/>
      <c r="X61" s="8"/>
      <c r="Y61" s="8"/>
    </row>
  </sheetData>
  <mergeCells count="11">
    <mergeCell ref="E11:E14"/>
    <mergeCell ref="O11:O20"/>
    <mergeCell ref="F12:F14"/>
    <mergeCell ref="E15:E18"/>
    <mergeCell ref="F16:F18"/>
    <mergeCell ref="G20:G22"/>
    <mergeCell ref="H28:H33"/>
    <mergeCell ref="I36:J36"/>
    <mergeCell ref="I37:J37"/>
    <mergeCell ref="I39:J39"/>
    <mergeCell ref="I41:J41"/>
  </mergeCells>
  <phoneticPr fontId="1"/>
  <dataValidations count="1">
    <dataValidation allowBlank="1" showInputMessage="1" showErrorMessage="1" promptTitle="自動判定されます" prompt="計算式が入力してありますので自動判定されます" sqref="E33:E34 E29 E31" xr:uid="{6916E0F3-9C50-4407-9CD1-BFB5A10E53A1}"/>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6231DB966864742B87EAF6B9F118E39" ma:contentTypeVersion="7" ma:contentTypeDescription="新しいドキュメントを作成します。" ma:contentTypeScope="" ma:versionID="41a0a88fa9364b50f8a36727212c827f">
  <xsd:schema xmlns:xsd="http://www.w3.org/2001/XMLSchema" xmlns:xs="http://www.w3.org/2001/XMLSchema" xmlns:p="http://schemas.microsoft.com/office/2006/metadata/properties" xmlns:ns3="e9a2f1ec-d622-4400-872a-35e0370e4027" targetNamespace="http://schemas.microsoft.com/office/2006/metadata/properties" ma:root="true" ma:fieldsID="99cf8315aa094d0f2d94f767ad7aeb5a" ns3:_="">
    <xsd:import namespace="e9a2f1ec-d622-4400-872a-35e0370e402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a2f1ec-d622-4400-872a-35e0370e40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751CCD-5B20-4E7E-BBA7-101F35858A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a2f1ec-d622-4400-872a-35e0370e40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D8139F-DC2A-4563-A230-4C3369BA59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経費明細表・資金調達方法</vt:lpstr>
      <vt:lpstr>ExpenseCategoryList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Seiya Murakoshi</dc:creator>
  <cp:lastModifiedBy>深津 健太朗</cp:lastModifiedBy>
  <cp:lastPrinted>2025-05-06T10:48:20Z</cp:lastPrinted>
  <dcterms:created xsi:type="dcterms:W3CDTF">2020-03-24T00:10:15Z</dcterms:created>
  <dcterms:modified xsi:type="dcterms:W3CDTF">2025-09-30T08:30:16Z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0x010100F6231DB966864742B87EAF6B9F118E39</vt:lpwstr>
  </property>
</Properties>
</file>